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public\8. ЮРИНА Надежда Станиславовна\ТАРИФ 2024\"/>
    </mc:Choice>
  </mc:AlternateContent>
  <bookViews>
    <workbookView xWindow="0" yWindow="0" windowWidth="23040" windowHeight="9192" tabRatio="897" activeTab="3"/>
  </bookViews>
  <sheets>
    <sheet name="Приложение 1 ПАО ФСК" sheetId="14" r:id="rId1"/>
    <sheet name="Приложение 2 Аренда-Г" sheetId="11" r:id="rId2"/>
    <sheet name="Приложение 3 Отчет Аренда-Г" sheetId="12" r:id="rId3"/>
    <sheet name="Приложение 4 Амортизация-Г" sheetId="13" r:id="rId4"/>
    <sheet name="Приложение 5 2024" sheetId="16" r:id="rId5"/>
    <sheet name="Приложение 6 2024" sheetId="17" r:id="rId6"/>
    <sheet name="Приложение 7 - 2024" sheetId="15" r:id="rId7"/>
  </sheets>
  <externalReferences>
    <externalReference r:id="rId8"/>
    <externalReference r:id="rId9"/>
    <externalReference r:id="rId10"/>
    <externalReference r:id="rId11"/>
  </externalReferences>
  <definedNames>
    <definedName name="\a" localSheetId="0">#REF!</definedName>
    <definedName name="\a" localSheetId="2">#REF!</definedName>
    <definedName name="\a" localSheetId="3">#REF!</definedName>
    <definedName name="\a" localSheetId="4">#REF!</definedName>
    <definedName name="\a" localSheetId="6">#REF!</definedName>
    <definedName name="\a">#REF!</definedName>
    <definedName name="\m" localSheetId="0">#REF!</definedName>
    <definedName name="\m" localSheetId="2">#REF!</definedName>
    <definedName name="\m" localSheetId="3">#REF!</definedName>
    <definedName name="\m" localSheetId="4">#REF!</definedName>
    <definedName name="\m" localSheetId="6">#REF!</definedName>
    <definedName name="\m">#REF!</definedName>
    <definedName name="\n" localSheetId="0">#REF!</definedName>
    <definedName name="\n" localSheetId="2">#REF!</definedName>
    <definedName name="\n" localSheetId="3">#REF!</definedName>
    <definedName name="\n" localSheetId="4">#REF!</definedName>
    <definedName name="\n" localSheetId="6">#REF!</definedName>
    <definedName name="\n">#REF!</definedName>
    <definedName name="\o" localSheetId="0">#REF!</definedName>
    <definedName name="\o" localSheetId="2">#REF!</definedName>
    <definedName name="\o" localSheetId="3">#REF!</definedName>
    <definedName name="\o" localSheetId="4">#REF!</definedName>
    <definedName name="\o" localSheetId="6">#REF!</definedName>
    <definedName name="\o">#REF!</definedName>
    <definedName name="\p" localSheetId="0">#REF!</definedName>
    <definedName name="\p" localSheetId="4">#REF!</definedName>
    <definedName name="\p" localSheetId="6">#REF!</definedName>
    <definedName name="\p">#REF!</definedName>
    <definedName name="\z" localSheetId="0">#REF!</definedName>
    <definedName name="\z" localSheetId="4">#REF!</definedName>
    <definedName name="\z" localSheetId="6">#REF!</definedName>
    <definedName name="\z">#REF!</definedName>
    <definedName name="____________________M8" localSheetId="0">'Приложение 1 ПАО ФСК'!____________________M8</definedName>
    <definedName name="____________________M8" localSheetId="5">'Приложение 6 2024'!____________________M8</definedName>
    <definedName name="____________________M8">[0]!____________________M8</definedName>
    <definedName name="____________________M9" localSheetId="0">'Приложение 1 ПАО ФСК'!____________________M9</definedName>
    <definedName name="____________________M9" localSheetId="5">'Приложение 6 2024'!____________________M9</definedName>
    <definedName name="____________________M9">[0]!____________________M9</definedName>
    <definedName name="____________________q11" localSheetId="0">'Приложение 1 ПАО ФСК'!____________________q11</definedName>
    <definedName name="____________________q11" localSheetId="5">'Приложение 6 2024'!____________________q11</definedName>
    <definedName name="____________________q11">[0]!____________________q11</definedName>
    <definedName name="____________________q15" localSheetId="0">'Приложение 1 ПАО ФСК'!____________________q15</definedName>
    <definedName name="____________________q15" localSheetId="5">'Приложение 6 2024'!____________________q15</definedName>
    <definedName name="____________________q15">[0]!____________________q15</definedName>
    <definedName name="____________________q17" localSheetId="0">'Приложение 1 ПАО ФСК'!____________________q17</definedName>
    <definedName name="____________________q17" localSheetId="5">'Приложение 6 2024'!____________________q17</definedName>
    <definedName name="____________________q17">[0]!____________________q17</definedName>
    <definedName name="____________________q2" localSheetId="0">'Приложение 1 ПАО ФСК'!____________________q2</definedName>
    <definedName name="____________________q2" localSheetId="5">'Приложение 6 2024'!____________________q2</definedName>
    <definedName name="____________________q2">[0]!____________________q2</definedName>
    <definedName name="____________________q3" localSheetId="0">'Приложение 1 ПАО ФСК'!____________________q3</definedName>
    <definedName name="____________________q3" localSheetId="5">'Приложение 6 2024'!____________________q3</definedName>
    <definedName name="____________________q3">[0]!____________________q3</definedName>
    <definedName name="____________________q4" localSheetId="0">'Приложение 1 ПАО ФСК'!____________________q4</definedName>
    <definedName name="____________________q4" localSheetId="5">'Приложение 6 2024'!____________________q4</definedName>
    <definedName name="____________________q4">[0]!____________________q4</definedName>
    <definedName name="____________________q5" localSheetId="0">'Приложение 1 ПАО ФСК'!____________________q5</definedName>
    <definedName name="____________________q5" localSheetId="5">'Приложение 6 2024'!____________________q5</definedName>
    <definedName name="____________________q5">[0]!____________________q5</definedName>
    <definedName name="____________________q6" localSheetId="0">'Приложение 1 ПАО ФСК'!____________________q6</definedName>
    <definedName name="____________________q6" localSheetId="5">'Приложение 6 2024'!____________________q6</definedName>
    <definedName name="____________________q6">[0]!____________________q6</definedName>
    <definedName name="____________________q7" localSheetId="0">'Приложение 1 ПАО ФСК'!____________________q7</definedName>
    <definedName name="____________________q7" localSheetId="5">'Приложение 6 2024'!____________________q7</definedName>
    <definedName name="____________________q7">[0]!____________________q7</definedName>
    <definedName name="____________________q8" localSheetId="0">'Приложение 1 ПАО ФСК'!____________________q8</definedName>
    <definedName name="____________________q8" localSheetId="5">'Приложение 6 2024'!____________________q8</definedName>
    <definedName name="____________________q8">[0]!____________________q8</definedName>
    <definedName name="____________________q9" localSheetId="0">'Приложение 1 ПАО ФСК'!____________________q9</definedName>
    <definedName name="____________________q9" localSheetId="5">'Приложение 6 2024'!____________________q9</definedName>
    <definedName name="____________________q9">[0]!____________________q9</definedName>
    <definedName name="___________________M8" localSheetId="0">'Приложение 1 ПАО ФСК'!___________________M8</definedName>
    <definedName name="___________________M8" localSheetId="5">'Приложение 6 2024'!___________________M8</definedName>
    <definedName name="___________________M8">[0]!___________________M8</definedName>
    <definedName name="___________________M9" localSheetId="0">'Приложение 1 ПАО ФСК'!___________________M9</definedName>
    <definedName name="___________________M9" localSheetId="5">'Приложение 6 2024'!___________________M9</definedName>
    <definedName name="___________________M9">[0]!___________________M9</definedName>
    <definedName name="___________________q11" localSheetId="0">'Приложение 1 ПАО ФСК'!___________________q11</definedName>
    <definedName name="___________________q11" localSheetId="5">'Приложение 6 2024'!___________________q11</definedName>
    <definedName name="___________________q11">[0]!___________________q11</definedName>
    <definedName name="___________________q15" localSheetId="0">'Приложение 1 ПАО ФСК'!___________________q15</definedName>
    <definedName name="___________________q15" localSheetId="5">'Приложение 6 2024'!___________________q15</definedName>
    <definedName name="___________________q15">[0]!___________________q15</definedName>
    <definedName name="___________________q17" localSheetId="0">'Приложение 1 ПАО ФСК'!___________________q17</definedName>
    <definedName name="___________________q17" localSheetId="5">'Приложение 6 2024'!___________________q17</definedName>
    <definedName name="___________________q17">[0]!___________________q17</definedName>
    <definedName name="___________________q2" localSheetId="0">'Приложение 1 ПАО ФСК'!___________________q2</definedName>
    <definedName name="___________________q2" localSheetId="5">'Приложение 6 2024'!___________________q2</definedName>
    <definedName name="___________________q2">[0]!___________________q2</definedName>
    <definedName name="___________________q3" localSheetId="0">'Приложение 1 ПАО ФСК'!___________________q3</definedName>
    <definedName name="___________________q3" localSheetId="5">'Приложение 6 2024'!___________________q3</definedName>
    <definedName name="___________________q3">[0]!___________________q3</definedName>
    <definedName name="___________________q4" localSheetId="0">'Приложение 1 ПАО ФСК'!___________________q4</definedName>
    <definedName name="___________________q4" localSheetId="5">'Приложение 6 2024'!___________________q4</definedName>
    <definedName name="___________________q4">[0]!___________________q4</definedName>
    <definedName name="___________________q5" localSheetId="0">'Приложение 1 ПАО ФСК'!___________________q5</definedName>
    <definedName name="___________________q5" localSheetId="5">'Приложение 6 2024'!___________________q5</definedName>
    <definedName name="___________________q5">[0]!___________________q5</definedName>
    <definedName name="___________________q6" localSheetId="0">'Приложение 1 ПАО ФСК'!___________________q6</definedName>
    <definedName name="___________________q6" localSheetId="5">'Приложение 6 2024'!___________________q6</definedName>
    <definedName name="___________________q6">[0]!___________________q6</definedName>
    <definedName name="___________________q7" localSheetId="0">'Приложение 1 ПАО ФСК'!___________________q7</definedName>
    <definedName name="___________________q7" localSheetId="5">'Приложение 6 2024'!___________________q7</definedName>
    <definedName name="___________________q7">[0]!___________________q7</definedName>
    <definedName name="___________________q8" localSheetId="0">'Приложение 1 ПАО ФСК'!___________________q8</definedName>
    <definedName name="___________________q8" localSheetId="5">'Приложение 6 2024'!___________________q8</definedName>
    <definedName name="___________________q8">[0]!___________________q8</definedName>
    <definedName name="___________________q9" localSheetId="0">'Приложение 1 ПАО ФСК'!___________________q9</definedName>
    <definedName name="___________________q9" localSheetId="5">'Приложение 6 2024'!___________________q9</definedName>
    <definedName name="___________________q9">[0]!___________________q9</definedName>
    <definedName name="__________________M8" localSheetId="0">'Приложение 1 ПАО ФСК'!__________________M8</definedName>
    <definedName name="__________________M8" localSheetId="5">'Приложение 6 2024'!__________________M8</definedName>
    <definedName name="__________________M8">[0]!__________________M8</definedName>
    <definedName name="__________________M9" localSheetId="0">'Приложение 1 ПАО ФСК'!__________________M9</definedName>
    <definedName name="__________________M9" localSheetId="5">'Приложение 6 2024'!__________________M9</definedName>
    <definedName name="__________________M9">[0]!__________________M9</definedName>
    <definedName name="__________________Num2" localSheetId="0">#REF!</definedName>
    <definedName name="__________________Num2" localSheetId="4">#REF!</definedName>
    <definedName name="__________________Num2" localSheetId="6">#REF!</definedName>
    <definedName name="__________________Num2">#REF!</definedName>
    <definedName name="__________________q11" localSheetId="0">'Приложение 1 ПАО ФСК'!__________________q11</definedName>
    <definedName name="__________________q11" localSheetId="5">'Приложение 6 2024'!__________________q11</definedName>
    <definedName name="__________________q11">[0]!__________________q11</definedName>
    <definedName name="__________________q15" localSheetId="0">'Приложение 1 ПАО ФСК'!__________________q15</definedName>
    <definedName name="__________________q15" localSheetId="5">'Приложение 6 2024'!__________________q15</definedName>
    <definedName name="__________________q15">[0]!__________________q15</definedName>
    <definedName name="__________________q17" localSheetId="0">'Приложение 1 ПАО ФСК'!__________________q17</definedName>
    <definedName name="__________________q17" localSheetId="5">'Приложение 6 2024'!__________________q17</definedName>
    <definedName name="__________________q17">[0]!__________________q17</definedName>
    <definedName name="__________________q2" localSheetId="0">'Приложение 1 ПАО ФСК'!__________________q2</definedName>
    <definedName name="__________________q2" localSheetId="5">'Приложение 6 2024'!__________________q2</definedName>
    <definedName name="__________________q2">[0]!__________________q2</definedName>
    <definedName name="__________________q3" localSheetId="0">'Приложение 1 ПАО ФСК'!__________________q3</definedName>
    <definedName name="__________________q3" localSheetId="5">'Приложение 6 2024'!__________________q3</definedName>
    <definedName name="__________________q3">[0]!__________________q3</definedName>
    <definedName name="__________________q4" localSheetId="0">'Приложение 1 ПАО ФСК'!__________________q4</definedName>
    <definedName name="__________________q4" localSheetId="5">'Приложение 6 2024'!__________________q4</definedName>
    <definedName name="__________________q4">[0]!__________________q4</definedName>
    <definedName name="__________________q5" localSheetId="0">'Приложение 1 ПАО ФСК'!__________________q5</definedName>
    <definedName name="__________________q5" localSheetId="5">'Приложение 6 2024'!__________________q5</definedName>
    <definedName name="__________________q5">[0]!__________________q5</definedName>
    <definedName name="__________________q6" localSheetId="0">'Приложение 1 ПАО ФСК'!__________________q6</definedName>
    <definedName name="__________________q6" localSheetId="5">'Приложение 6 2024'!__________________q6</definedName>
    <definedName name="__________________q6">[0]!__________________q6</definedName>
    <definedName name="__________________q7" localSheetId="0">'Приложение 1 ПАО ФСК'!__________________q7</definedName>
    <definedName name="__________________q7" localSheetId="5">'Приложение 6 2024'!__________________q7</definedName>
    <definedName name="__________________q7">[0]!__________________q7</definedName>
    <definedName name="__________________q8" localSheetId="0">'Приложение 1 ПАО ФСК'!__________________q8</definedName>
    <definedName name="__________________q8" localSheetId="5">'Приложение 6 2024'!__________________q8</definedName>
    <definedName name="__________________q8">[0]!__________________q8</definedName>
    <definedName name="__________________q9" localSheetId="0">'Приложение 1 ПАО ФСК'!__________________q9</definedName>
    <definedName name="__________________q9" localSheetId="5">'Приложение 6 2024'!__________________q9</definedName>
    <definedName name="__________________q9">[0]!__________________q9</definedName>
    <definedName name="_________________M8" localSheetId="0">'Приложение 1 ПАО ФСК'!_________________M8</definedName>
    <definedName name="_________________M8" localSheetId="5">'Приложение 6 2024'!_________________M8</definedName>
    <definedName name="_________________M8">[0]!_________________M8</definedName>
    <definedName name="_________________M9" localSheetId="0">'Приложение 1 ПАО ФСК'!_________________M9</definedName>
    <definedName name="_________________M9" localSheetId="5">'Приложение 6 2024'!_________________M9</definedName>
    <definedName name="_________________M9">[0]!_________________M9</definedName>
    <definedName name="_________________Num2" localSheetId="0">#REF!</definedName>
    <definedName name="_________________Num2" localSheetId="4">#REF!</definedName>
    <definedName name="_________________Num2" localSheetId="6">#REF!</definedName>
    <definedName name="_________________Num2">#REF!</definedName>
    <definedName name="_________________q11" localSheetId="0">'Приложение 1 ПАО ФСК'!_________________q11</definedName>
    <definedName name="_________________q11" localSheetId="5">'Приложение 6 2024'!_________________q11</definedName>
    <definedName name="_________________q11">[0]!_________________q11</definedName>
    <definedName name="_________________q15" localSheetId="0">'Приложение 1 ПАО ФСК'!_________________q15</definedName>
    <definedName name="_________________q15" localSheetId="5">'Приложение 6 2024'!_________________q15</definedName>
    <definedName name="_________________q15">[0]!_________________q15</definedName>
    <definedName name="_________________q17" localSheetId="0">'Приложение 1 ПАО ФСК'!_________________q17</definedName>
    <definedName name="_________________q17" localSheetId="5">'Приложение 6 2024'!_________________q17</definedName>
    <definedName name="_________________q17">[0]!_________________q17</definedName>
    <definedName name="_________________q2" localSheetId="0">'Приложение 1 ПАО ФСК'!_________________q2</definedName>
    <definedName name="_________________q2" localSheetId="5">'Приложение 6 2024'!_________________q2</definedName>
    <definedName name="_________________q2">[0]!_________________q2</definedName>
    <definedName name="_________________q3" localSheetId="0">'Приложение 1 ПАО ФСК'!_________________q3</definedName>
    <definedName name="_________________q3" localSheetId="5">'Приложение 6 2024'!_________________q3</definedName>
    <definedName name="_________________q3">[0]!_________________q3</definedName>
    <definedName name="_________________q4" localSheetId="0">'Приложение 1 ПАО ФСК'!_________________q4</definedName>
    <definedName name="_________________q4" localSheetId="5">'Приложение 6 2024'!_________________q4</definedName>
    <definedName name="_________________q4">[0]!_________________q4</definedName>
    <definedName name="_________________q5" localSheetId="0">'Приложение 1 ПАО ФСК'!_________________q5</definedName>
    <definedName name="_________________q5" localSheetId="5">'Приложение 6 2024'!_________________q5</definedName>
    <definedName name="_________________q5">[0]!_________________q5</definedName>
    <definedName name="_________________q6" localSheetId="0">'Приложение 1 ПАО ФСК'!_________________q6</definedName>
    <definedName name="_________________q6" localSheetId="5">'Приложение 6 2024'!_________________q6</definedName>
    <definedName name="_________________q6">[0]!_________________q6</definedName>
    <definedName name="_________________q7" localSheetId="0">'Приложение 1 ПАО ФСК'!_________________q7</definedName>
    <definedName name="_________________q7" localSheetId="5">'Приложение 6 2024'!_________________q7</definedName>
    <definedName name="_________________q7">[0]!_________________q7</definedName>
    <definedName name="_________________q8" localSheetId="0">'Приложение 1 ПАО ФСК'!_________________q8</definedName>
    <definedName name="_________________q8" localSheetId="5">'Приложение 6 2024'!_________________q8</definedName>
    <definedName name="_________________q8">[0]!_________________q8</definedName>
    <definedName name="_________________q9" localSheetId="0">'Приложение 1 ПАО ФСК'!_________________q9</definedName>
    <definedName name="_________________q9" localSheetId="5">'Приложение 6 2024'!_________________q9</definedName>
    <definedName name="_________________q9">[0]!_________________q9</definedName>
    <definedName name="________________M8" localSheetId="0">'Приложение 1 ПАО ФСК'!________________M8</definedName>
    <definedName name="________________M8" localSheetId="5">'Приложение 6 2024'!________________M8</definedName>
    <definedName name="________________M8">[0]!________________M8</definedName>
    <definedName name="________________M9" localSheetId="0">'Приложение 1 ПАО ФСК'!________________M9</definedName>
    <definedName name="________________M9" localSheetId="5">'Приложение 6 2024'!________________M9</definedName>
    <definedName name="________________M9">[0]!________________M9</definedName>
    <definedName name="________________Num2" localSheetId="0">#REF!</definedName>
    <definedName name="________________Num2" localSheetId="4">#REF!</definedName>
    <definedName name="________________Num2" localSheetId="6">#REF!</definedName>
    <definedName name="________________Num2">#REF!</definedName>
    <definedName name="________________q11" localSheetId="0">'Приложение 1 ПАО ФСК'!________________q11</definedName>
    <definedName name="________________q11" localSheetId="5">'Приложение 6 2024'!________________q11</definedName>
    <definedName name="________________q11">[0]!________________q11</definedName>
    <definedName name="________________q15" localSheetId="0">'Приложение 1 ПАО ФСК'!________________q15</definedName>
    <definedName name="________________q15" localSheetId="5">'Приложение 6 2024'!________________q15</definedName>
    <definedName name="________________q15">[0]!________________q15</definedName>
    <definedName name="________________q17" localSheetId="0">'Приложение 1 ПАО ФСК'!________________q17</definedName>
    <definedName name="________________q17" localSheetId="5">'Приложение 6 2024'!________________q17</definedName>
    <definedName name="________________q17">[0]!________________q17</definedName>
    <definedName name="________________q2" localSheetId="0">'Приложение 1 ПАО ФСК'!________________q2</definedName>
    <definedName name="________________q2" localSheetId="5">'Приложение 6 2024'!________________q2</definedName>
    <definedName name="________________q2">[0]!________________q2</definedName>
    <definedName name="________________q3" localSheetId="0">'Приложение 1 ПАО ФСК'!________________q3</definedName>
    <definedName name="________________q3" localSheetId="5">'Приложение 6 2024'!________________q3</definedName>
    <definedName name="________________q3">[0]!________________q3</definedName>
    <definedName name="________________q4" localSheetId="0">'Приложение 1 ПАО ФСК'!________________q4</definedName>
    <definedName name="________________q4" localSheetId="5">'Приложение 6 2024'!________________q4</definedName>
    <definedName name="________________q4">[0]!________________q4</definedName>
    <definedName name="________________q5" localSheetId="0">'Приложение 1 ПАО ФСК'!________________q5</definedName>
    <definedName name="________________q5" localSheetId="5">'Приложение 6 2024'!________________q5</definedName>
    <definedName name="________________q5">[0]!________________q5</definedName>
    <definedName name="________________q6" localSheetId="0">'Приложение 1 ПАО ФСК'!________________q6</definedName>
    <definedName name="________________q6" localSheetId="5">'Приложение 6 2024'!________________q6</definedName>
    <definedName name="________________q6">[0]!________________q6</definedName>
    <definedName name="________________q7" localSheetId="0">'Приложение 1 ПАО ФСК'!________________q7</definedName>
    <definedName name="________________q7" localSheetId="5">'Приложение 6 2024'!________________q7</definedName>
    <definedName name="________________q7">[0]!________________q7</definedName>
    <definedName name="________________q8" localSheetId="0">'Приложение 1 ПАО ФСК'!________________q8</definedName>
    <definedName name="________________q8" localSheetId="5">'Приложение 6 2024'!________________q8</definedName>
    <definedName name="________________q8">[0]!________________q8</definedName>
    <definedName name="________________q9" localSheetId="0">'Приложение 1 ПАО ФСК'!________________q9</definedName>
    <definedName name="________________q9" localSheetId="5">'Приложение 6 2024'!________________q9</definedName>
    <definedName name="________________q9">[0]!________________q9</definedName>
    <definedName name="_______________M8" localSheetId="0">'Приложение 1 ПАО ФСК'!_______________M8</definedName>
    <definedName name="_______________M8" localSheetId="5">'Приложение 6 2024'!_______________M8</definedName>
    <definedName name="_______________M8">[0]!_______________M8</definedName>
    <definedName name="_______________M9" localSheetId="0">'Приложение 1 ПАО ФСК'!_______________M9</definedName>
    <definedName name="_______________M9" localSheetId="5">'Приложение 6 2024'!_______________M9</definedName>
    <definedName name="_______________M9">[0]!_______________M9</definedName>
    <definedName name="_______________Num2" localSheetId="0">#REF!</definedName>
    <definedName name="_______________Num2" localSheetId="4">#REF!</definedName>
    <definedName name="_______________Num2" localSheetId="6">#REF!</definedName>
    <definedName name="_______________Num2">#REF!</definedName>
    <definedName name="_______________q11" localSheetId="0">'Приложение 1 ПАО ФСК'!_______________q11</definedName>
    <definedName name="_______________q11" localSheetId="5">'Приложение 6 2024'!_______________q11</definedName>
    <definedName name="_______________q11">[0]!_______________q11</definedName>
    <definedName name="_______________q15" localSheetId="0">'Приложение 1 ПАО ФСК'!_______________q15</definedName>
    <definedName name="_______________q15" localSheetId="5">'Приложение 6 2024'!_______________q15</definedName>
    <definedName name="_______________q15">[0]!_______________q15</definedName>
    <definedName name="_______________q17" localSheetId="0">'Приложение 1 ПАО ФСК'!_______________q17</definedName>
    <definedName name="_______________q17" localSheetId="5">'Приложение 6 2024'!_______________q17</definedName>
    <definedName name="_______________q17">[0]!_______________q17</definedName>
    <definedName name="_______________q2" localSheetId="0">'Приложение 1 ПАО ФСК'!_______________q2</definedName>
    <definedName name="_______________q2" localSheetId="5">'Приложение 6 2024'!_______________q2</definedName>
    <definedName name="_______________q2">[0]!_______________q2</definedName>
    <definedName name="_______________q3" localSheetId="0">'Приложение 1 ПАО ФСК'!_______________q3</definedName>
    <definedName name="_______________q3" localSheetId="5">'Приложение 6 2024'!_______________q3</definedName>
    <definedName name="_______________q3">[0]!_______________q3</definedName>
    <definedName name="_______________q4" localSheetId="0">'Приложение 1 ПАО ФСК'!_______________q4</definedName>
    <definedName name="_______________q4" localSheetId="5">'Приложение 6 2024'!_______________q4</definedName>
    <definedName name="_______________q4">[0]!_______________q4</definedName>
    <definedName name="_______________q5" localSheetId="0">'Приложение 1 ПАО ФСК'!_______________q5</definedName>
    <definedName name="_______________q5" localSheetId="5">'Приложение 6 2024'!_______________q5</definedName>
    <definedName name="_______________q5">[0]!_______________q5</definedName>
    <definedName name="_______________q6" localSheetId="0">'Приложение 1 ПАО ФСК'!_______________q6</definedName>
    <definedName name="_______________q6" localSheetId="5">'Приложение 6 2024'!_______________q6</definedName>
    <definedName name="_______________q6">[0]!_______________q6</definedName>
    <definedName name="_______________q7" localSheetId="0">'Приложение 1 ПАО ФСК'!_______________q7</definedName>
    <definedName name="_______________q7" localSheetId="5">'Приложение 6 2024'!_______________q7</definedName>
    <definedName name="_______________q7">[0]!_______________q7</definedName>
    <definedName name="_______________q8" localSheetId="0">'Приложение 1 ПАО ФСК'!_______________q8</definedName>
    <definedName name="_______________q8" localSheetId="5">'Приложение 6 2024'!_______________q8</definedName>
    <definedName name="_______________q8">[0]!_______________q8</definedName>
    <definedName name="_______________q9" localSheetId="0">'Приложение 1 ПАО ФСК'!_______________q9</definedName>
    <definedName name="_______________q9" localSheetId="5">'Приложение 6 2024'!_______________q9</definedName>
    <definedName name="_______________q9">[0]!_______________q9</definedName>
    <definedName name="______________M8" localSheetId="0">'Приложение 1 ПАО ФСК'!______________M8</definedName>
    <definedName name="______________M8" localSheetId="5">'Приложение 6 2024'!______________M8</definedName>
    <definedName name="______________M8">[0]!______________M8</definedName>
    <definedName name="______________M9" localSheetId="0">'Приложение 1 ПАО ФСК'!______________M9</definedName>
    <definedName name="______________M9" localSheetId="5">'Приложение 6 2024'!______________M9</definedName>
    <definedName name="______________M9">[0]!______________M9</definedName>
    <definedName name="______________q11" localSheetId="0">'Приложение 1 ПАО ФСК'!______________q11</definedName>
    <definedName name="______________q11" localSheetId="5">'Приложение 6 2024'!______________q11</definedName>
    <definedName name="______________q11">[0]!______________q11</definedName>
    <definedName name="______________q15" localSheetId="0">'Приложение 1 ПАО ФСК'!______________q15</definedName>
    <definedName name="______________q15" localSheetId="5">'Приложение 6 2024'!______________q15</definedName>
    <definedName name="______________q15">[0]!______________q15</definedName>
    <definedName name="______________q17" localSheetId="0">'Приложение 1 ПАО ФСК'!______________q17</definedName>
    <definedName name="______________q17" localSheetId="5">'Приложение 6 2024'!______________q17</definedName>
    <definedName name="______________q17">[0]!______________q17</definedName>
    <definedName name="______________q2" localSheetId="0">'Приложение 1 ПАО ФСК'!______________q2</definedName>
    <definedName name="______________q2" localSheetId="5">'Приложение 6 2024'!______________q2</definedName>
    <definedName name="______________q2">[0]!______________q2</definedName>
    <definedName name="______________q3" localSheetId="0">'Приложение 1 ПАО ФСК'!______________q3</definedName>
    <definedName name="______________q3" localSheetId="5">'Приложение 6 2024'!______________q3</definedName>
    <definedName name="______________q3">[0]!______________q3</definedName>
    <definedName name="______________q4" localSheetId="0">'Приложение 1 ПАО ФСК'!______________q4</definedName>
    <definedName name="______________q4" localSheetId="5">'Приложение 6 2024'!______________q4</definedName>
    <definedName name="______________q4">[0]!______________q4</definedName>
    <definedName name="______________q5" localSheetId="0">'Приложение 1 ПАО ФСК'!______________q5</definedName>
    <definedName name="______________q5" localSheetId="5">'Приложение 6 2024'!______________q5</definedName>
    <definedName name="______________q5">[0]!______________q5</definedName>
    <definedName name="______________q6" localSheetId="0">'Приложение 1 ПАО ФСК'!______________q6</definedName>
    <definedName name="______________q6" localSheetId="5">'Приложение 6 2024'!______________q6</definedName>
    <definedName name="______________q6">[0]!______________q6</definedName>
    <definedName name="______________q7" localSheetId="0">'Приложение 1 ПАО ФСК'!______________q7</definedName>
    <definedName name="______________q7" localSheetId="5">'Приложение 6 2024'!______________q7</definedName>
    <definedName name="______________q7">[0]!______________q7</definedName>
    <definedName name="______________q8" localSheetId="0">'Приложение 1 ПАО ФСК'!______________q8</definedName>
    <definedName name="______________q8" localSheetId="5">'Приложение 6 2024'!______________q8</definedName>
    <definedName name="______________q8">[0]!______________q8</definedName>
    <definedName name="______________q9" localSheetId="0">'Приложение 1 ПАО ФСК'!______________q9</definedName>
    <definedName name="______________q9" localSheetId="5">'Приложение 6 2024'!______________q9</definedName>
    <definedName name="______________q9">[0]!______________q9</definedName>
    <definedName name="_____________M8" localSheetId="0">'Приложение 1 ПАО ФСК'!_____________M8</definedName>
    <definedName name="_____________M8" localSheetId="5">'Приложение 6 2024'!_____________M8</definedName>
    <definedName name="_____________M8">[0]!_____________M8</definedName>
    <definedName name="_____________M9" localSheetId="0">'Приложение 1 ПАО ФСК'!_____________M9</definedName>
    <definedName name="_____________M9" localSheetId="5">'Приложение 6 2024'!_____________M9</definedName>
    <definedName name="_____________M9">[0]!_____________M9</definedName>
    <definedName name="_____________Num2" localSheetId="0">#REF!</definedName>
    <definedName name="_____________Num2" localSheetId="4">#REF!</definedName>
    <definedName name="_____________Num2" localSheetId="6">#REF!</definedName>
    <definedName name="_____________Num2">#REF!</definedName>
    <definedName name="_____________q11" localSheetId="0">'Приложение 1 ПАО ФСК'!_____________q11</definedName>
    <definedName name="_____________q11" localSheetId="5">'Приложение 6 2024'!_____________q11</definedName>
    <definedName name="_____________q11">[0]!_____________q11</definedName>
    <definedName name="_____________q15" localSheetId="0">'Приложение 1 ПАО ФСК'!_____________q15</definedName>
    <definedName name="_____________q15" localSheetId="5">'Приложение 6 2024'!_____________q15</definedName>
    <definedName name="_____________q15">[0]!_____________q15</definedName>
    <definedName name="_____________q17" localSheetId="0">'Приложение 1 ПАО ФСК'!_____________q17</definedName>
    <definedName name="_____________q17" localSheetId="5">'Приложение 6 2024'!_____________q17</definedName>
    <definedName name="_____________q17">[0]!_____________q17</definedName>
    <definedName name="_____________q2" localSheetId="0">'Приложение 1 ПАО ФСК'!_____________q2</definedName>
    <definedName name="_____________q2" localSheetId="5">'Приложение 6 2024'!_____________q2</definedName>
    <definedName name="_____________q2">[0]!_____________q2</definedName>
    <definedName name="_____________q3" localSheetId="0">'Приложение 1 ПАО ФСК'!_____________q3</definedName>
    <definedName name="_____________q3" localSheetId="5">'Приложение 6 2024'!_____________q3</definedName>
    <definedName name="_____________q3">[0]!_____________q3</definedName>
    <definedName name="_____________q4" localSheetId="0">'Приложение 1 ПАО ФСК'!_____________q4</definedName>
    <definedName name="_____________q4" localSheetId="5">'Приложение 6 2024'!_____________q4</definedName>
    <definedName name="_____________q4">[0]!_____________q4</definedName>
    <definedName name="_____________q5" localSheetId="0">'Приложение 1 ПАО ФСК'!_____________q5</definedName>
    <definedName name="_____________q5" localSheetId="5">'Приложение 6 2024'!_____________q5</definedName>
    <definedName name="_____________q5">[0]!_____________q5</definedName>
    <definedName name="_____________q6" localSheetId="0">'Приложение 1 ПАО ФСК'!_____________q6</definedName>
    <definedName name="_____________q6" localSheetId="5">'Приложение 6 2024'!_____________q6</definedName>
    <definedName name="_____________q6">[0]!_____________q6</definedName>
    <definedName name="_____________q7" localSheetId="0">'Приложение 1 ПАО ФСК'!_____________q7</definedName>
    <definedName name="_____________q7" localSheetId="5">'Приложение 6 2024'!_____________q7</definedName>
    <definedName name="_____________q7">[0]!_____________q7</definedName>
    <definedName name="_____________q8" localSheetId="0">'Приложение 1 ПАО ФСК'!_____________q8</definedName>
    <definedName name="_____________q8" localSheetId="5">'Приложение 6 2024'!_____________q8</definedName>
    <definedName name="_____________q8">[0]!_____________q8</definedName>
    <definedName name="_____________q9" localSheetId="0">'Приложение 1 ПАО ФСК'!_____________q9</definedName>
    <definedName name="_____________q9" localSheetId="5">'Приложение 6 2024'!_____________q9</definedName>
    <definedName name="_____________q9">[0]!_____________q9</definedName>
    <definedName name="____________M8" localSheetId="0">'Приложение 1 ПАО ФСК'!____________M8</definedName>
    <definedName name="____________M8" localSheetId="5">'Приложение 6 2024'!____________M8</definedName>
    <definedName name="____________M8">[0]!____________M8</definedName>
    <definedName name="____________M9" localSheetId="0">'Приложение 1 ПАО ФСК'!____________M9</definedName>
    <definedName name="____________M9" localSheetId="5">'Приложение 6 2024'!____________M9</definedName>
    <definedName name="____________M9">[0]!____________M9</definedName>
    <definedName name="____________q11" localSheetId="0">'Приложение 1 ПАО ФСК'!____________q11</definedName>
    <definedName name="____________q11" localSheetId="5">'Приложение 6 2024'!____________q11</definedName>
    <definedName name="____________q11">[0]!____________q11</definedName>
    <definedName name="____________q15" localSheetId="0">'Приложение 1 ПАО ФСК'!____________q15</definedName>
    <definedName name="____________q15" localSheetId="5">'Приложение 6 2024'!____________q15</definedName>
    <definedName name="____________q15">[0]!____________q15</definedName>
    <definedName name="____________q17" localSheetId="0">'Приложение 1 ПАО ФСК'!____________q17</definedName>
    <definedName name="____________q17" localSheetId="5">'Приложение 6 2024'!____________q17</definedName>
    <definedName name="____________q17">[0]!____________q17</definedName>
    <definedName name="____________q2" localSheetId="0">'Приложение 1 ПАО ФСК'!____________q2</definedName>
    <definedName name="____________q2" localSheetId="5">'Приложение 6 2024'!____________q2</definedName>
    <definedName name="____________q2">[0]!____________q2</definedName>
    <definedName name="____________q3" localSheetId="0">'Приложение 1 ПАО ФСК'!____________q3</definedName>
    <definedName name="____________q3" localSheetId="5">'Приложение 6 2024'!____________q3</definedName>
    <definedName name="____________q3">[0]!____________q3</definedName>
    <definedName name="____________q4" localSheetId="0">'Приложение 1 ПАО ФСК'!____________q4</definedName>
    <definedName name="____________q4" localSheetId="5">'Приложение 6 2024'!____________q4</definedName>
    <definedName name="____________q4">[0]!____________q4</definedName>
    <definedName name="____________q5" localSheetId="0">'Приложение 1 ПАО ФСК'!____________q5</definedName>
    <definedName name="____________q5" localSheetId="5">'Приложение 6 2024'!____________q5</definedName>
    <definedName name="____________q5">[0]!____________q5</definedName>
    <definedName name="____________q6" localSheetId="0">'Приложение 1 ПАО ФСК'!____________q6</definedName>
    <definedName name="____________q6" localSheetId="5">'Приложение 6 2024'!____________q6</definedName>
    <definedName name="____________q6">[0]!____________q6</definedName>
    <definedName name="____________q7" localSheetId="0">'Приложение 1 ПАО ФСК'!____________q7</definedName>
    <definedName name="____________q7" localSheetId="5">'Приложение 6 2024'!____________q7</definedName>
    <definedName name="____________q7">[0]!____________q7</definedName>
    <definedName name="____________q8" localSheetId="0">'Приложение 1 ПАО ФСК'!____________q8</definedName>
    <definedName name="____________q8" localSheetId="5">'Приложение 6 2024'!____________q8</definedName>
    <definedName name="____________q8">[0]!____________q8</definedName>
    <definedName name="____________q9" localSheetId="0">'Приложение 1 ПАО ФСК'!____________q9</definedName>
    <definedName name="____________q9" localSheetId="5">'Приложение 6 2024'!____________q9</definedName>
    <definedName name="____________q9">[0]!____________q9</definedName>
    <definedName name="___________M8" localSheetId="0">'Приложение 1 ПАО ФСК'!___________M8</definedName>
    <definedName name="___________M8" localSheetId="5">'Приложение 6 2024'!___________M8</definedName>
    <definedName name="___________M8">[0]!___________M8</definedName>
    <definedName name="___________M9" localSheetId="0">'Приложение 1 ПАО ФСК'!___________M9</definedName>
    <definedName name="___________M9" localSheetId="5">'Приложение 6 2024'!___________M9</definedName>
    <definedName name="___________M9">[0]!___________M9</definedName>
    <definedName name="___________Num2" localSheetId="0">#REF!</definedName>
    <definedName name="___________Num2" localSheetId="4">#REF!</definedName>
    <definedName name="___________Num2" localSheetId="6">#REF!</definedName>
    <definedName name="___________Num2">#REF!</definedName>
    <definedName name="___________q11" localSheetId="0">'Приложение 1 ПАО ФСК'!___________q11</definedName>
    <definedName name="___________q11" localSheetId="5">'Приложение 6 2024'!___________q11</definedName>
    <definedName name="___________q11">[0]!___________q11</definedName>
    <definedName name="___________q15" localSheetId="0">'Приложение 1 ПАО ФСК'!___________q15</definedName>
    <definedName name="___________q15" localSheetId="5">'Приложение 6 2024'!___________q15</definedName>
    <definedName name="___________q15">[0]!___________q15</definedName>
    <definedName name="___________q17" localSheetId="0">'Приложение 1 ПАО ФСК'!___________q17</definedName>
    <definedName name="___________q17" localSheetId="5">'Приложение 6 2024'!___________q17</definedName>
    <definedName name="___________q17">[0]!___________q17</definedName>
    <definedName name="___________q2" localSheetId="0">'Приложение 1 ПАО ФСК'!___________q2</definedName>
    <definedName name="___________q2" localSheetId="5">'Приложение 6 2024'!___________q2</definedName>
    <definedName name="___________q2">[0]!___________q2</definedName>
    <definedName name="___________q3" localSheetId="0">'Приложение 1 ПАО ФСК'!___________q3</definedName>
    <definedName name="___________q3" localSheetId="5">'Приложение 6 2024'!___________q3</definedName>
    <definedName name="___________q3">[0]!___________q3</definedName>
    <definedName name="___________q4" localSheetId="0">'Приложение 1 ПАО ФСК'!___________q4</definedName>
    <definedName name="___________q4" localSheetId="5">'Приложение 6 2024'!___________q4</definedName>
    <definedName name="___________q4">[0]!___________q4</definedName>
    <definedName name="___________q5" localSheetId="0">'Приложение 1 ПАО ФСК'!___________q5</definedName>
    <definedName name="___________q5" localSheetId="5">'Приложение 6 2024'!___________q5</definedName>
    <definedName name="___________q5">[0]!___________q5</definedName>
    <definedName name="___________q6" localSheetId="0">'Приложение 1 ПАО ФСК'!___________q6</definedName>
    <definedName name="___________q6" localSheetId="5">'Приложение 6 2024'!___________q6</definedName>
    <definedName name="___________q6">[0]!___________q6</definedName>
    <definedName name="___________q7" localSheetId="0">'Приложение 1 ПАО ФСК'!___________q7</definedName>
    <definedName name="___________q7" localSheetId="5">'Приложение 6 2024'!___________q7</definedName>
    <definedName name="___________q7">[0]!___________q7</definedName>
    <definedName name="___________q8" localSheetId="0">'Приложение 1 ПАО ФСК'!___________q8</definedName>
    <definedName name="___________q8" localSheetId="5">'Приложение 6 2024'!___________q8</definedName>
    <definedName name="___________q8">[0]!___________q8</definedName>
    <definedName name="___________q9" localSheetId="0">'Приложение 1 ПАО ФСК'!___________q9</definedName>
    <definedName name="___________q9" localSheetId="5">'Приложение 6 2024'!___________q9</definedName>
    <definedName name="___________q9">[0]!___________q9</definedName>
    <definedName name="__________M8" localSheetId="0">'Приложение 1 ПАО ФСК'!__________M8</definedName>
    <definedName name="__________M8" localSheetId="5">'Приложение 6 2024'!__________M8</definedName>
    <definedName name="__________M8">[0]!__________M8</definedName>
    <definedName name="__________M9" localSheetId="0">'Приложение 1 ПАО ФСК'!__________M9</definedName>
    <definedName name="__________M9" localSheetId="5">'Приложение 6 2024'!__________M9</definedName>
    <definedName name="__________M9">[0]!__________M9</definedName>
    <definedName name="__________q11" localSheetId="0">'Приложение 1 ПАО ФСК'!__________q11</definedName>
    <definedName name="__________q11" localSheetId="5">'Приложение 6 2024'!__________q11</definedName>
    <definedName name="__________q11">[0]!__________q11</definedName>
    <definedName name="__________q15" localSheetId="0">'Приложение 1 ПАО ФСК'!__________q15</definedName>
    <definedName name="__________q15" localSheetId="5">'Приложение 6 2024'!__________q15</definedName>
    <definedName name="__________q15">[0]!__________q15</definedName>
    <definedName name="__________q17" localSheetId="0">'Приложение 1 ПАО ФСК'!__________q17</definedName>
    <definedName name="__________q17" localSheetId="5">'Приложение 6 2024'!__________q17</definedName>
    <definedName name="__________q17">[0]!__________q17</definedName>
    <definedName name="__________q2" localSheetId="0">'Приложение 1 ПАО ФСК'!__________q2</definedName>
    <definedName name="__________q2" localSheetId="5">'Приложение 6 2024'!__________q2</definedName>
    <definedName name="__________q2">[0]!__________q2</definedName>
    <definedName name="__________q3" localSheetId="0">'Приложение 1 ПАО ФСК'!__________q3</definedName>
    <definedName name="__________q3" localSheetId="5">'Приложение 6 2024'!__________q3</definedName>
    <definedName name="__________q3">[0]!__________q3</definedName>
    <definedName name="__________q4" localSheetId="0">'Приложение 1 ПАО ФСК'!__________q4</definedName>
    <definedName name="__________q4" localSheetId="5">'Приложение 6 2024'!__________q4</definedName>
    <definedName name="__________q4">[0]!__________q4</definedName>
    <definedName name="__________q5" localSheetId="0">'Приложение 1 ПАО ФСК'!__________q5</definedName>
    <definedName name="__________q5" localSheetId="5">'Приложение 6 2024'!__________q5</definedName>
    <definedName name="__________q5">[0]!__________q5</definedName>
    <definedName name="__________q6" localSheetId="0">'Приложение 1 ПАО ФСК'!__________q6</definedName>
    <definedName name="__________q6" localSheetId="5">'Приложение 6 2024'!__________q6</definedName>
    <definedName name="__________q6">[0]!__________q6</definedName>
    <definedName name="__________q7" localSheetId="0">'Приложение 1 ПАО ФСК'!__________q7</definedName>
    <definedName name="__________q7" localSheetId="5">'Приложение 6 2024'!__________q7</definedName>
    <definedName name="__________q7">[0]!__________q7</definedName>
    <definedName name="__________q8" localSheetId="0">'Приложение 1 ПАО ФСК'!__________q8</definedName>
    <definedName name="__________q8" localSheetId="5">'Приложение 6 2024'!__________q8</definedName>
    <definedName name="__________q8">[0]!__________q8</definedName>
    <definedName name="__________q9" localSheetId="0">'Приложение 1 ПАО ФСК'!__________q9</definedName>
    <definedName name="__________q9" localSheetId="5">'Приложение 6 2024'!__________q9</definedName>
    <definedName name="__________q9">[0]!__________q9</definedName>
    <definedName name="_________M8" localSheetId="0">'Приложение 1 ПАО ФСК'!_________M8</definedName>
    <definedName name="_________M8" localSheetId="5">'Приложение 6 2024'!_________M8</definedName>
    <definedName name="_________M8">[0]!_________M8</definedName>
    <definedName name="_________M9" localSheetId="0">'Приложение 1 ПАО ФСК'!_________M9</definedName>
    <definedName name="_________M9" localSheetId="5">'Приложение 6 2024'!_________M9</definedName>
    <definedName name="_________M9">[0]!_________M9</definedName>
    <definedName name="_________Num2" localSheetId="0">#REF!</definedName>
    <definedName name="_________Num2" localSheetId="4">#REF!</definedName>
    <definedName name="_________Num2" localSheetId="6">#REF!</definedName>
    <definedName name="_________Num2">#REF!</definedName>
    <definedName name="_________q11" localSheetId="0">'Приложение 1 ПАО ФСК'!_________q11</definedName>
    <definedName name="_________q11" localSheetId="5">'Приложение 6 2024'!_________q11</definedName>
    <definedName name="_________q11">[0]!_________q11</definedName>
    <definedName name="_________q15" localSheetId="0">'Приложение 1 ПАО ФСК'!_________q15</definedName>
    <definedName name="_________q15" localSheetId="5">'Приложение 6 2024'!_________q15</definedName>
    <definedName name="_________q15">[0]!_________q15</definedName>
    <definedName name="_________q17" localSheetId="0">'Приложение 1 ПАО ФСК'!_________q17</definedName>
    <definedName name="_________q17" localSheetId="5">'Приложение 6 2024'!_________q17</definedName>
    <definedName name="_________q17">[0]!_________q17</definedName>
    <definedName name="_________q2" localSheetId="0">'Приложение 1 ПАО ФСК'!_________q2</definedName>
    <definedName name="_________q2" localSheetId="5">'Приложение 6 2024'!_________q2</definedName>
    <definedName name="_________q2">[0]!_________q2</definedName>
    <definedName name="_________q3" localSheetId="0">'Приложение 1 ПАО ФСК'!_________q3</definedName>
    <definedName name="_________q3" localSheetId="5">'Приложение 6 2024'!_________q3</definedName>
    <definedName name="_________q3">[0]!_________q3</definedName>
    <definedName name="_________q4" localSheetId="0">'Приложение 1 ПАО ФСК'!_________q4</definedName>
    <definedName name="_________q4" localSheetId="5">'Приложение 6 2024'!_________q4</definedName>
    <definedName name="_________q4">[0]!_________q4</definedName>
    <definedName name="_________q5" localSheetId="0">'Приложение 1 ПАО ФСК'!_________q5</definedName>
    <definedName name="_________q5" localSheetId="5">'Приложение 6 2024'!_________q5</definedName>
    <definedName name="_________q5">[0]!_________q5</definedName>
    <definedName name="_________q6" localSheetId="0">'Приложение 1 ПАО ФСК'!_________q6</definedName>
    <definedName name="_________q6" localSheetId="5">'Приложение 6 2024'!_________q6</definedName>
    <definedName name="_________q6">[0]!_________q6</definedName>
    <definedName name="_________q7" localSheetId="0">'Приложение 1 ПАО ФСК'!_________q7</definedName>
    <definedName name="_________q7" localSheetId="5">'Приложение 6 2024'!_________q7</definedName>
    <definedName name="_________q7">[0]!_________q7</definedName>
    <definedName name="_________q8" localSheetId="0">'Приложение 1 ПАО ФСК'!_________q8</definedName>
    <definedName name="_________q8" localSheetId="5">'Приложение 6 2024'!_________q8</definedName>
    <definedName name="_________q8">[0]!_________q8</definedName>
    <definedName name="_________q9" localSheetId="0">'Приложение 1 ПАО ФСК'!_________q9</definedName>
    <definedName name="_________q9" localSheetId="5">'Приложение 6 2024'!_________q9</definedName>
    <definedName name="_________q9">[0]!_________q9</definedName>
    <definedName name="________M8" localSheetId="0">'Приложение 1 ПАО ФСК'!________M8</definedName>
    <definedName name="________M8" localSheetId="5">'Приложение 6 2024'!________M8</definedName>
    <definedName name="________M8">[0]!________M8</definedName>
    <definedName name="________M9" localSheetId="0">'Приложение 1 ПАО ФСК'!________M9</definedName>
    <definedName name="________M9" localSheetId="5">'Приложение 6 2024'!________M9</definedName>
    <definedName name="________M9">[0]!________M9</definedName>
    <definedName name="________q11" localSheetId="0">'Приложение 1 ПАО ФСК'!________q11</definedName>
    <definedName name="________q11" localSheetId="5">'Приложение 6 2024'!________q11</definedName>
    <definedName name="________q11">[0]!________q11</definedName>
    <definedName name="________q15" localSheetId="0">'Приложение 1 ПАО ФСК'!________q15</definedName>
    <definedName name="________q15" localSheetId="5">'Приложение 6 2024'!________q15</definedName>
    <definedName name="________q15">[0]!________q15</definedName>
    <definedName name="________q17" localSheetId="0">'Приложение 1 ПАО ФСК'!________q17</definedName>
    <definedName name="________q17" localSheetId="5">'Приложение 6 2024'!________q17</definedName>
    <definedName name="________q17">[0]!________q17</definedName>
    <definedName name="________q2" localSheetId="0">'Приложение 1 ПАО ФСК'!________q2</definedName>
    <definedName name="________q2" localSheetId="5">'Приложение 6 2024'!________q2</definedName>
    <definedName name="________q2">[0]!________q2</definedName>
    <definedName name="________q3" localSheetId="0">'Приложение 1 ПАО ФСК'!________q3</definedName>
    <definedName name="________q3" localSheetId="5">'Приложение 6 2024'!________q3</definedName>
    <definedName name="________q3">[0]!________q3</definedName>
    <definedName name="________q4" localSheetId="0">'Приложение 1 ПАО ФСК'!________q4</definedName>
    <definedName name="________q4" localSheetId="5">'Приложение 6 2024'!________q4</definedName>
    <definedName name="________q4">[0]!________q4</definedName>
    <definedName name="________q5" localSheetId="0">'Приложение 1 ПАО ФСК'!________q5</definedName>
    <definedName name="________q5" localSheetId="5">'Приложение 6 2024'!________q5</definedName>
    <definedName name="________q5">[0]!________q5</definedName>
    <definedName name="________q6" localSheetId="0">'Приложение 1 ПАО ФСК'!________q6</definedName>
    <definedName name="________q6" localSheetId="5">'Приложение 6 2024'!________q6</definedName>
    <definedName name="________q6">[0]!________q6</definedName>
    <definedName name="________q7" localSheetId="0">'Приложение 1 ПАО ФСК'!________q7</definedName>
    <definedName name="________q7" localSheetId="5">'Приложение 6 2024'!________q7</definedName>
    <definedName name="________q7">[0]!________q7</definedName>
    <definedName name="________q8" localSheetId="0">'Приложение 1 ПАО ФСК'!________q8</definedName>
    <definedName name="________q8" localSheetId="5">'Приложение 6 2024'!________q8</definedName>
    <definedName name="________q8">[0]!________q8</definedName>
    <definedName name="________q9" localSheetId="0">'Приложение 1 ПАО ФСК'!________q9</definedName>
    <definedName name="________q9" localSheetId="5">'Приложение 6 2024'!________q9</definedName>
    <definedName name="________q9">[0]!________q9</definedName>
    <definedName name="_______M8" localSheetId="0">'Приложение 1 ПАО ФСК'!_______M8</definedName>
    <definedName name="_______M8" localSheetId="5">'Приложение 6 2024'!_______M8</definedName>
    <definedName name="_______M8">[0]!_______M8</definedName>
    <definedName name="_______M9" localSheetId="0">'Приложение 1 ПАО ФСК'!_______M9</definedName>
    <definedName name="_______M9" localSheetId="5">'Приложение 6 2024'!_______M9</definedName>
    <definedName name="_______M9">[0]!_______M9</definedName>
    <definedName name="_______Num2" localSheetId="0">#REF!</definedName>
    <definedName name="_______Num2" localSheetId="4">#REF!</definedName>
    <definedName name="_______Num2" localSheetId="6">#REF!</definedName>
    <definedName name="_______Num2">#REF!</definedName>
    <definedName name="_______q11" localSheetId="0">'Приложение 1 ПАО ФСК'!_______q11</definedName>
    <definedName name="_______q11" localSheetId="5">'Приложение 6 2024'!_______q11</definedName>
    <definedName name="_______q11">[0]!_______q11</definedName>
    <definedName name="_______q15" localSheetId="0">'Приложение 1 ПАО ФСК'!_______q15</definedName>
    <definedName name="_______q15" localSheetId="5">'Приложение 6 2024'!_______q15</definedName>
    <definedName name="_______q15">[0]!_______q15</definedName>
    <definedName name="_______q17" localSheetId="0">'Приложение 1 ПАО ФСК'!_______q17</definedName>
    <definedName name="_______q17" localSheetId="5">'Приложение 6 2024'!_______q17</definedName>
    <definedName name="_______q17">[0]!_______q17</definedName>
    <definedName name="_______q2" localSheetId="0">'Приложение 1 ПАО ФСК'!_______q2</definedName>
    <definedName name="_______q2" localSheetId="5">'Приложение 6 2024'!_______q2</definedName>
    <definedName name="_______q2">[0]!_______q2</definedName>
    <definedName name="_______q3" localSheetId="0">'Приложение 1 ПАО ФСК'!_______q3</definedName>
    <definedName name="_______q3" localSheetId="5">'Приложение 6 2024'!_______q3</definedName>
    <definedName name="_______q3">[0]!_______q3</definedName>
    <definedName name="_______q4" localSheetId="0">'Приложение 1 ПАО ФСК'!_______q4</definedName>
    <definedName name="_______q4" localSheetId="5">'Приложение 6 2024'!_______q4</definedName>
    <definedName name="_______q4">[0]!_______q4</definedName>
    <definedName name="_______q5" localSheetId="0">'Приложение 1 ПАО ФСК'!_______q5</definedName>
    <definedName name="_______q5" localSheetId="5">'Приложение 6 2024'!_______q5</definedName>
    <definedName name="_______q5">[0]!_______q5</definedName>
    <definedName name="_______q6" localSheetId="0">'Приложение 1 ПАО ФСК'!_______q6</definedName>
    <definedName name="_______q6" localSheetId="5">'Приложение 6 2024'!_______q6</definedName>
    <definedName name="_______q6">[0]!_______q6</definedName>
    <definedName name="_______q7" localSheetId="0">'Приложение 1 ПАО ФСК'!_______q7</definedName>
    <definedName name="_______q7" localSheetId="5">'Приложение 6 2024'!_______q7</definedName>
    <definedName name="_______q7">[0]!_______q7</definedName>
    <definedName name="_______q8" localSheetId="0">'Приложение 1 ПАО ФСК'!_______q8</definedName>
    <definedName name="_______q8" localSheetId="5">'Приложение 6 2024'!_______q8</definedName>
    <definedName name="_______q8">[0]!_______q8</definedName>
    <definedName name="_______q9" localSheetId="0">'Приложение 1 ПАО ФСК'!_______q9</definedName>
    <definedName name="_______q9" localSheetId="5">'Приложение 6 2024'!_______q9</definedName>
    <definedName name="_______q9">[0]!_______q9</definedName>
    <definedName name="______M8" localSheetId="0">'Приложение 1 ПАО ФСК'!______M8</definedName>
    <definedName name="______M8" localSheetId="5">'Приложение 6 2024'!______M8</definedName>
    <definedName name="______M8">[0]!______M8</definedName>
    <definedName name="______M9" localSheetId="0">'Приложение 1 ПАО ФСК'!______M9</definedName>
    <definedName name="______M9" localSheetId="5">'Приложение 6 2024'!______M9</definedName>
    <definedName name="______M9">[0]!______M9</definedName>
    <definedName name="______Num2" localSheetId="0">#REF!</definedName>
    <definedName name="______Num2" localSheetId="4">#REF!</definedName>
    <definedName name="______Num2" localSheetId="6">#REF!</definedName>
    <definedName name="______Num2">#REF!</definedName>
    <definedName name="______q11" localSheetId="0">'Приложение 1 ПАО ФСК'!______q11</definedName>
    <definedName name="______q11" localSheetId="5">'Приложение 6 2024'!______q11</definedName>
    <definedName name="______q11">[0]!______q11</definedName>
    <definedName name="______q15" localSheetId="0">'Приложение 1 ПАО ФСК'!______q15</definedName>
    <definedName name="______q15" localSheetId="5">'Приложение 6 2024'!______q15</definedName>
    <definedName name="______q15">[0]!______q15</definedName>
    <definedName name="______q17" localSheetId="0">'Приложение 1 ПАО ФСК'!______q17</definedName>
    <definedName name="______q17" localSheetId="5">'Приложение 6 2024'!______q17</definedName>
    <definedName name="______q17">[0]!______q17</definedName>
    <definedName name="______q2" localSheetId="0">'Приложение 1 ПАО ФСК'!______q2</definedName>
    <definedName name="______q2" localSheetId="5">'Приложение 6 2024'!______q2</definedName>
    <definedName name="______q2">[0]!______q2</definedName>
    <definedName name="______q3" localSheetId="0">'Приложение 1 ПАО ФСК'!______q3</definedName>
    <definedName name="______q3" localSheetId="5">'Приложение 6 2024'!______q3</definedName>
    <definedName name="______q3">[0]!______q3</definedName>
    <definedName name="______q4" localSheetId="0">'Приложение 1 ПАО ФСК'!______q4</definedName>
    <definedName name="______q4" localSheetId="5">'Приложение 6 2024'!______q4</definedName>
    <definedName name="______q4">[0]!______q4</definedName>
    <definedName name="______q5" localSheetId="0">'Приложение 1 ПАО ФСК'!______q5</definedName>
    <definedName name="______q5" localSheetId="5">'Приложение 6 2024'!______q5</definedName>
    <definedName name="______q5">[0]!______q5</definedName>
    <definedName name="______q6" localSheetId="0">'Приложение 1 ПАО ФСК'!______q6</definedName>
    <definedName name="______q6" localSheetId="5">'Приложение 6 2024'!______q6</definedName>
    <definedName name="______q6">[0]!______q6</definedName>
    <definedName name="______q7" localSheetId="0">'Приложение 1 ПАО ФСК'!______q7</definedName>
    <definedName name="______q7" localSheetId="5">'Приложение 6 2024'!______q7</definedName>
    <definedName name="______q7">[0]!______q7</definedName>
    <definedName name="______q8" localSheetId="0">'Приложение 1 ПАО ФСК'!______q8</definedName>
    <definedName name="______q8" localSheetId="5">'Приложение 6 2024'!______q8</definedName>
    <definedName name="______q8">[0]!______q8</definedName>
    <definedName name="______q9" localSheetId="0">'Приложение 1 ПАО ФСК'!______q9</definedName>
    <definedName name="______q9" localSheetId="5">'Приложение 6 2024'!______q9</definedName>
    <definedName name="______q9">[0]!______q9</definedName>
    <definedName name="_____M8" localSheetId="0">'Приложение 1 ПАО ФСК'!_____M8</definedName>
    <definedName name="_____M8" localSheetId="5">'Приложение 6 2024'!_____M8</definedName>
    <definedName name="_____M8">[0]!_____M8</definedName>
    <definedName name="_____M9" localSheetId="0">'Приложение 1 ПАО ФСК'!_____M9</definedName>
    <definedName name="_____M9" localSheetId="5">'Приложение 6 2024'!_____M9</definedName>
    <definedName name="_____M9">[0]!_____M9</definedName>
    <definedName name="_____Num2" localSheetId="0">#REF!</definedName>
    <definedName name="_____Num2" localSheetId="4">#REF!</definedName>
    <definedName name="_____Num2" localSheetId="6">#REF!</definedName>
    <definedName name="_____Num2">#REF!</definedName>
    <definedName name="_____q11" localSheetId="0">'Приложение 1 ПАО ФСК'!_____q11</definedName>
    <definedName name="_____q11" localSheetId="5">'Приложение 6 2024'!_____q11</definedName>
    <definedName name="_____q11">[0]!_____q11</definedName>
    <definedName name="_____q15" localSheetId="0">'Приложение 1 ПАО ФСК'!_____q15</definedName>
    <definedName name="_____q15" localSheetId="5">'Приложение 6 2024'!_____q15</definedName>
    <definedName name="_____q15">[0]!_____q15</definedName>
    <definedName name="_____q17" localSheetId="0">'Приложение 1 ПАО ФСК'!_____q17</definedName>
    <definedName name="_____q17" localSheetId="5">'Приложение 6 2024'!_____q17</definedName>
    <definedName name="_____q17">[0]!_____q17</definedName>
    <definedName name="_____q2" localSheetId="0">'Приложение 1 ПАО ФСК'!_____q2</definedName>
    <definedName name="_____q2" localSheetId="5">'Приложение 6 2024'!_____q2</definedName>
    <definedName name="_____q2">[0]!_____q2</definedName>
    <definedName name="_____q3" localSheetId="0">'Приложение 1 ПАО ФСК'!_____q3</definedName>
    <definedName name="_____q3" localSheetId="5">'Приложение 6 2024'!_____q3</definedName>
    <definedName name="_____q3">[0]!_____q3</definedName>
    <definedName name="_____q4" localSheetId="0">'Приложение 1 ПАО ФСК'!_____q4</definedName>
    <definedName name="_____q4" localSheetId="5">'Приложение 6 2024'!_____q4</definedName>
    <definedName name="_____q4">[0]!_____q4</definedName>
    <definedName name="_____q5" localSheetId="0">'Приложение 1 ПАО ФСК'!_____q5</definedName>
    <definedName name="_____q5" localSheetId="5">'Приложение 6 2024'!_____q5</definedName>
    <definedName name="_____q5">[0]!_____q5</definedName>
    <definedName name="_____q6" localSheetId="0">'Приложение 1 ПАО ФСК'!_____q6</definedName>
    <definedName name="_____q6" localSheetId="5">'Приложение 6 2024'!_____q6</definedName>
    <definedName name="_____q6">[0]!_____q6</definedName>
    <definedName name="_____q7" localSheetId="0">'Приложение 1 ПАО ФСК'!_____q7</definedName>
    <definedName name="_____q7" localSheetId="5">'Приложение 6 2024'!_____q7</definedName>
    <definedName name="_____q7">[0]!_____q7</definedName>
    <definedName name="_____q8" localSheetId="0">'Приложение 1 ПАО ФСК'!_____q8</definedName>
    <definedName name="_____q8" localSheetId="5">'Приложение 6 2024'!_____q8</definedName>
    <definedName name="_____q8">[0]!_____q8</definedName>
    <definedName name="_____q9" localSheetId="0">'Приложение 1 ПАО ФСК'!_____q9</definedName>
    <definedName name="_____q9" localSheetId="5">'Приложение 6 2024'!_____q9</definedName>
    <definedName name="_____q9">[0]!_____q9</definedName>
    <definedName name="____M8" localSheetId="0">'Приложение 1 ПАО ФСК'!____M8</definedName>
    <definedName name="____M8" localSheetId="5">'Приложение 6 2024'!____M8</definedName>
    <definedName name="____M8">[0]!____M8</definedName>
    <definedName name="____M9" localSheetId="0">'Приложение 1 ПАО ФСК'!____M9</definedName>
    <definedName name="____M9" localSheetId="5">'Приложение 6 2024'!____M9</definedName>
    <definedName name="____M9">[0]!____M9</definedName>
    <definedName name="____Num2" localSheetId="0">#REF!</definedName>
    <definedName name="____Num2" localSheetId="4">#REF!</definedName>
    <definedName name="____Num2" localSheetId="6">#REF!</definedName>
    <definedName name="____Num2">#REF!</definedName>
    <definedName name="____q11" localSheetId="0">'Приложение 1 ПАО ФСК'!____q11</definedName>
    <definedName name="____q11" localSheetId="5">'Приложение 6 2024'!____q11</definedName>
    <definedName name="____q11">[0]!____q11</definedName>
    <definedName name="____q15" localSheetId="0">'Приложение 1 ПАО ФСК'!____q15</definedName>
    <definedName name="____q15" localSheetId="5">'Приложение 6 2024'!____q15</definedName>
    <definedName name="____q15">[0]!____q15</definedName>
    <definedName name="____q17" localSheetId="0">'Приложение 1 ПАО ФСК'!____q17</definedName>
    <definedName name="____q17" localSheetId="5">'Приложение 6 2024'!____q17</definedName>
    <definedName name="____q17">[0]!____q17</definedName>
    <definedName name="____q2" localSheetId="0">'Приложение 1 ПАО ФСК'!____q2</definedName>
    <definedName name="____q2" localSheetId="5">'Приложение 6 2024'!____q2</definedName>
    <definedName name="____q2">[0]!____q2</definedName>
    <definedName name="____q3" localSheetId="0">'Приложение 1 ПАО ФСК'!____q3</definedName>
    <definedName name="____q3" localSheetId="5">'Приложение 6 2024'!____q3</definedName>
    <definedName name="____q3">[0]!____q3</definedName>
    <definedName name="____q4" localSheetId="0">'Приложение 1 ПАО ФСК'!____q4</definedName>
    <definedName name="____q4" localSheetId="5">'Приложение 6 2024'!____q4</definedName>
    <definedName name="____q4">[0]!____q4</definedName>
    <definedName name="____q5" localSheetId="0">'Приложение 1 ПАО ФСК'!____q5</definedName>
    <definedName name="____q5" localSheetId="5">'Приложение 6 2024'!____q5</definedName>
    <definedName name="____q5">[0]!____q5</definedName>
    <definedName name="____q6" localSheetId="0">'Приложение 1 ПАО ФСК'!____q6</definedName>
    <definedName name="____q6" localSheetId="5">'Приложение 6 2024'!____q6</definedName>
    <definedName name="____q6">[0]!____q6</definedName>
    <definedName name="____q7" localSheetId="0">'Приложение 1 ПАО ФСК'!____q7</definedName>
    <definedName name="____q7" localSheetId="5">'Приложение 6 2024'!____q7</definedName>
    <definedName name="____q7">[0]!____q7</definedName>
    <definedName name="____q8" localSheetId="0">'Приложение 1 ПАО ФСК'!____q8</definedName>
    <definedName name="____q8" localSheetId="5">'Приложение 6 2024'!____q8</definedName>
    <definedName name="____q8">[0]!____q8</definedName>
    <definedName name="____q9" localSheetId="0">'Приложение 1 ПАО ФСК'!____q9</definedName>
    <definedName name="____q9" localSheetId="5">'Приложение 6 2024'!____q9</definedName>
    <definedName name="____q9">[0]!____q9</definedName>
    <definedName name="___M8" localSheetId="0">'Приложение 1 ПАО ФСК'!___M8</definedName>
    <definedName name="___M8" localSheetId="5">'Приложение 6 2024'!___M8</definedName>
    <definedName name="___M8">[0]!___M8</definedName>
    <definedName name="___M9" localSheetId="0">'Приложение 1 ПАО ФСК'!___M9</definedName>
    <definedName name="___M9" localSheetId="5">'Приложение 6 2024'!___M9</definedName>
    <definedName name="___M9">[0]!___M9</definedName>
    <definedName name="___Num2" localSheetId="0">#REF!</definedName>
    <definedName name="___Num2" localSheetId="4">#REF!</definedName>
    <definedName name="___Num2" localSheetId="6">#REF!</definedName>
    <definedName name="___Num2">#REF!</definedName>
    <definedName name="___q11" localSheetId="0">'Приложение 1 ПАО ФСК'!___q11</definedName>
    <definedName name="___q11" localSheetId="5">'Приложение 6 2024'!___q11</definedName>
    <definedName name="___q11">[0]!___q11</definedName>
    <definedName name="___q15" localSheetId="0">'Приложение 1 ПАО ФСК'!___q15</definedName>
    <definedName name="___q15" localSheetId="5">'Приложение 6 2024'!___q15</definedName>
    <definedName name="___q15">[0]!___q15</definedName>
    <definedName name="___q17" localSheetId="0">'Приложение 1 ПАО ФСК'!___q17</definedName>
    <definedName name="___q17" localSheetId="5">'Приложение 6 2024'!___q17</definedName>
    <definedName name="___q17">[0]!___q17</definedName>
    <definedName name="___q2" localSheetId="0">'Приложение 1 ПАО ФСК'!___q2</definedName>
    <definedName name="___q2" localSheetId="5">'Приложение 6 2024'!___q2</definedName>
    <definedName name="___q2">[0]!___q2</definedName>
    <definedName name="___q3" localSheetId="0">'Приложение 1 ПАО ФСК'!___q3</definedName>
    <definedName name="___q3" localSheetId="5">'Приложение 6 2024'!___q3</definedName>
    <definedName name="___q3">[0]!___q3</definedName>
    <definedName name="___q4" localSheetId="0">'Приложение 1 ПАО ФСК'!___q4</definedName>
    <definedName name="___q4" localSheetId="5">'Приложение 6 2024'!___q4</definedName>
    <definedName name="___q4">[0]!___q4</definedName>
    <definedName name="___q5" localSheetId="0">'Приложение 1 ПАО ФСК'!___q5</definedName>
    <definedName name="___q5" localSheetId="5">'Приложение 6 2024'!___q5</definedName>
    <definedName name="___q5">[0]!___q5</definedName>
    <definedName name="___q6" localSheetId="0">'Приложение 1 ПАО ФСК'!___q6</definedName>
    <definedName name="___q6" localSheetId="5">'Приложение 6 2024'!___q6</definedName>
    <definedName name="___q6">[0]!___q6</definedName>
    <definedName name="___q7" localSheetId="0">'Приложение 1 ПАО ФСК'!___q7</definedName>
    <definedName name="___q7" localSheetId="5">'Приложение 6 2024'!___q7</definedName>
    <definedName name="___q7">[0]!___q7</definedName>
    <definedName name="___q8" localSheetId="0">'Приложение 1 ПАО ФСК'!___q8</definedName>
    <definedName name="___q8" localSheetId="5">'Приложение 6 2024'!___q8</definedName>
    <definedName name="___q8">[0]!___q8</definedName>
    <definedName name="___q9" localSheetId="0">'Приложение 1 ПАО ФСК'!___q9</definedName>
    <definedName name="___q9" localSheetId="5">'Приложение 6 2024'!___q9</definedName>
    <definedName name="___q9">[0]!___q9</definedName>
    <definedName name="__M8" localSheetId="0">'Приложение 1 ПАО ФСК'!__M8</definedName>
    <definedName name="__M8" localSheetId="5">'Приложение 6 2024'!__M8</definedName>
    <definedName name="__M8">[0]!__M8</definedName>
    <definedName name="__M9" localSheetId="0">'Приложение 1 ПАО ФСК'!__M9</definedName>
    <definedName name="__M9" localSheetId="5">'Приложение 6 2024'!__M9</definedName>
    <definedName name="__M9">[0]!__M9</definedName>
    <definedName name="__Num2" localSheetId="0">#REF!</definedName>
    <definedName name="__Num2" localSheetId="4">#REF!</definedName>
    <definedName name="__Num2" localSheetId="6">#REF!</definedName>
    <definedName name="__Num2">#REF!</definedName>
    <definedName name="__q11" localSheetId="0">'Приложение 1 ПАО ФСК'!__q11</definedName>
    <definedName name="__q11" localSheetId="5">'Приложение 6 2024'!__q11</definedName>
    <definedName name="__q11">[0]!__q11</definedName>
    <definedName name="__q15" localSheetId="0">'Приложение 1 ПАО ФСК'!__q15</definedName>
    <definedName name="__q15" localSheetId="5">'Приложение 6 2024'!__q15</definedName>
    <definedName name="__q15">[0]!__q15</definedName>
    <definedName name="__q17" localSheetId="0">'Приложение 1 ПАО ФСК'!__q17</definedName>
    <definedName name="__q17" localSheetId="5">'Приложение 6 2024'!__q17</definedName>
    <definedName name="__q17">[0]!__q17</definedName>
    <definedName name="__q2" localSheetId="0">'Приложение 1 ПАО ФСК'!__q2</definedName>
    <definedName name="__q2" localSheetId="5">'Приложение 6 2024'!__q2</definedName>
    <definedName name="__q2">[0]!__q2</definedName>
    <definedName name="__q3" localSheetId="0">'Приложение 1 ПАО ФСК'!__q3</definedName>
    <definedName name="__q3" localSheetId="5">'Приложение 6 2024'!__q3</definedName>
    <definedName name="__q3">[0]!__q3</definedName>
    <definedName name="__q4" localSheetId="0">'Приложение 1 ПАО ФСК'!__q4</definedName>
    <definedName name="__q4" localSheetId="5">'Приложение 6 2024'!__q4</definedName>
    <definedName name="__q4">[0]!__q4</definedName>
    <definedName name="__q5" localSheetId="0">'Приложение 1 ПАО ФСК'!__q5</definedName>
    <definedName name="__q5" localSheetId="5">'Приложение 6 2024'!__q5</definedName>
    <definedName name="__q5">[0]!__q5</definedName>
    <definedName name="__q6" localSheetId="0">'Приложение 1 ПАО ФСК'!__q6</definedName>
    <definedName name="__q6" localSheetId="5">'Приложение 6 2024'!__q6</definedName>
    <definedName name="__q6">[0]!__q6</definedName>
    <definedName name="__q7" localSheetId="0">'Приложение 1 ПАО ФСК'!__q7</definedName>
    <definedName name="__q7" localSheetId="5">'Приложение 6 2024'!__q7</definedName>
    <definedName name="__q7">[0]!__q7</definedName>
    <definedName name="__q8" localSheetId="0">'Приложение 1 ПАО ФСК'!__q8</definedName>
    <definedName name="__q8" localSheetId="5">'Приложение 6 2024'!__q8</definedName>
    <definedName name="__q8">[0]!__q8</definedName>
    <definedName name="__q9" localSheetId="0">'Приложение 1 ПАО ФСК'!__q9</definedName>
    <definedName name="__q9" localSheetId="5">'Приложение 6 2024'!__q9</definedName>
    <definedName name="__q9">[0]!__q9</definedName>
    <definedName name="_FG1" localSheetId="0">'Приложение 1 ПАО ФСК'!_FG1</definedName>
    <definedName name="_FG1" localSheetId="5">'Приложение 6 2024'!_FG1</definedName>
    <definedName name="_FG1">[0]!_FG1</definedName>
    <definedName name="_FilterDatabase" localSheetId="3" hidden="1">'Приложение 4 Амортизация-Г'!$A$5:$P$25</definedName>
    <definedName name="_FilterDatabase" localSheetId="4" hidden="1">'Приложение 5 2024'!$A$9:$Y$1446</definedName>
    <definedName name="_FilterDatabase" localSheetId="5" hidden="1">'Приложение 6 2024'!$A$10:$AM$148</definedName>
    <definedName name="_M8">#N/A</definedName>
    <definedName name="_M9" localSheetId="0">'Приложение 1 ПАО ФСК'!_M9</definedName>
    <definedName name="_M9" localSheetId="3">#N/A</definedName>
    <definedName name="_M9" localSheetId="5">'Приложение 6 2024'!_M9</definedName>
    <definedName name="_M9">[0]!_M9</definedName>
    <definedName name="_Num2" localSheetId="0">#REF!</definedName>
    <definedName name="_Num2" localSheetId="3">#REF!</definedName>
    <definedName name="_Num2" localSheetId="4">#REF!</definedName>
    <definedName name="_Num2" localSheetId="6">#REF!</definedName>
    <definedName name="_Num2">#REF!</definedName>
    <definedName name="_q11" localSheetId="0">'Приложение 1 ПАО ФСК'!_q11</definedName>
    <definedName name="_q11" localSheetId="3">#N/A</definedName>
    <definedName name="_q11" localSheetId="5">'Приложение 6 2024'!_q11</definedName>
    <definedName name="_q11">[0]!_q11</definedName>
    <definedName name="_q15" localSheetId="0">'Приложение 1 ПАО ФСК'!_q15</definedName>
    <definedName name="_q15" localSheetId="3">#N/A</definedName>
    <definedName name="_q15" localSheetId="5">'Приложение 6 2024'!_q15</definedName>
    <definedName name="_q15">[0]!_q15</definedName>
    <definedName name="_q17" localSheetId="0">'Приложение 1 ПАО ФСК'!_q17</definedName>
    <definedName name="_q17" localSheetId="3">#N/A</definedName>
    <definedName name="_q17" localSheetId="5">'Приложение 6 2024'!_q17</definedName>
    <definedName name="_q17">[0]!_q17</definedName>
    <definedName name="_q2" localSheetId="0">'Приложение 1 ПАО ФСК'!_q2</definedName>
    <definedName name="_q2" localSheetId="3">#N/A</definedName>
    <definedName name="_q2" localSheetId="5">'Приложение 6 2024'!_q2</definedName>
    <definedName name="_q2">[0]!_q2</definedName>
    <definedName name="_q3" localSheetId="0">'Приложение 1 ПАО ФСК'!_q3</definedName>
    <definedName name="_q3" localSheetId="3">#N/A</definedName>
    <definedName name="_q3" localSheetId="5">'Приложение 6 2024'!_q3</definedName>
    <definedName name="_q3">[0]!_q3</definedName>
    <definedName name="_q4" localSheetId="0">'Приложение 1 ПАО ФСК'!_q4</definedName>
    <definedName name="_q4" localSheetId="3">#N/A</definedName>
    <definedName name="_q4" localSheetId="5">'Приложение 6 2024'!_q4</definedName>
    <definedName name="_q4">[0]!_q4</definedName>
    <definedName name="_q5" localSheetId="0">'Приложение 1 ПАО ФСК'!_q5</definedName>
    <definedName name="_q5" localSheetId="3">#N/A</definedName>
    <definedName name="_q5" localSheetId="5">'Приложение 6 2024'!_q5</definedName>
    <definedName name="_q5">[0]!_q5</definedName>
    <definedName name="_q6" localSheetId="0">'Приложение 1 ПАО ФСК'!_q6</definedName>
    <definedName name="_q6" localSheetId="3">#N/A</definedName>
    <definedName name="_q6" localSheetId="5">'Приложение 6 2024'!_q6</definedName>
    <definedName name="_q6">[0]!_q6</definedName>
    <definedName name="_q7" localSheetId="0">'Приложение 1 ПАО ФСК'!_q7</definedName>
    <definedName name="_q7" localSheetId="3">#N/A</definedName>
    <definedName name="_q7" localSheetId="5">'Приложение 6 2024'!_q7</definedName>
    <definedName name="_q7">[0]!_q7</definedName>
    <definedName name="_q8" localSheetId="0">'Приложение 1 ПАО ФСК'!_q8</definedName>
    <definedName name="_q8" localSheetId="3">#N/A</definedName>
    <definedName name="_q8" localSheetId="5">'Приложение 6 2024'!_q8</definedName>
    <definedName name="_q8">[0]!_q8</definedName>
    <definedName name="_q9" localSheetId="0">'Приложение 1 ПАО ФСК'!_q9</definedName>
    <definedName name="_q9" localSheetId="3">#N/A</definedName>
    <definedName name="_q9" localSheetId="5">'Приложение 6 2024'!_q9</definedName>
    <definedName name="_q9">[0]!_q9</definedName>
    <definedName name="_r" localSheetId="0">'Приложение 1 ПАО ФСК'!_r</definedName>
    <definedName name="_r" localSheetId="5">'Приложение 6 2024'!_r</definedName>
    <definedName name="_r">[0]!_r</definedName>
    <definedName name="_SP1" localSheetId="4">[1]FES!#REF!</definedName>
    <definedName name="_SP1" localSheetId="5">[1]FES!#REF!</definedName>
    <definedName name="_SP1" localSheetId="6">[1]FES!#REF!</definedName>
    <definedName name="_SP1">[1]FES!#REF!</definedName>
    <definedName name="_SP10" localSheetId="4">[1]FES!#REF!</definedName>
    <definedName name="_SP10" localSheetId="6">[1]FES!#REF!</definedName>
    <definedName name="_SP10">[1]FES!#REF!</definedName>
    <definedName name="_SP11" localSheetId="4">[1]FES!#REF!</definedName>
    <definedName name="_SP11" localSheetId="6">[1]FES!#REF!</definedName>
    <definedName name="_SP11">[1]FES!#REF!</definedName>
    <definedName name="_SP12" localSheetId="4">[1]FES!#REF!</definedName>
    <definedName name="_SP12" localSheetId="6">[1]FES!#REF!</definedName>
    <definedName name="_SP12">[1]FES!#REF!</definedName>
    <definedName name="_SP13" localSheetId="4">[1]FES!#REF!</definedName>
    <definedName name="_SP13" localSheetId="6">[1]FES!#REF!</definedName>
    <definedName name="_SP13">[1]FES!#REF!</definedName>
    <definedName name="_SP14" localSheetId="4">[1]FES!#REF!</definedName>
    <definedName name="_SP14" localSheetId="6">[1]FES!#REF!</definedName>
    <definedName name="_SP14">[1]FES!#REF!</definedName>
    <definedName name="_SP15" localSheetId="4">[1]FES!#REF!</definedName>
    <definedName name="_SP15" localSheetId="6">[1]FES!#REF!</definedName>
    <definedName name="_SP15">[1]FES!#REF!</definedName>
    <definedName name="_SP16" localSheetId="4">[1]FES!#REF!</definedName>
    <definedName name="_SP16" localSheetId="6">[1]FES!#REF!</definedName>
    <definedName name="_SP16">[1]FES!#REF!</definedName>
    <definedName name="_SP17" localSheetId="4">[1]FES!#REF!</definedName>
    <definedName name="_SP17" localSheetId="6">[1]FES!#REF!</definedName>
    <definedName name="_SP17">[1]FES!#REF!</definedName>
    <definedName name="_SP18" localSheetId="4">[1]FES!#REF!</definedName>
    <definedName name="_SP18" localSheetId="6">[1]FES!#REF!</definedName>
    <definedName name="_SP18">[1]FES!#REF!</definedName>
    <definedName name="_SP19" localSheetId="4">[1]FES!#REF!</definedName>
    <definedName name="_SP19" localSheetId="6">[1]FES!#REF!</definedName>
    <definedName name="_SP19">[1]FES!#REF!</definedName>
    <definedName name="_SP2" localSheetId="4">[1]FES!#REF!</definedName>
    <definedName name="_SP2" localSheetId="6">[1]FES!#REF!</definedName>
    <definedName name="_SP2">[1]FES!#REF!</definedName>
    <definedName name="_SP20" localSheetId="4">[1]FES!#REF!</definedName>
    <definedName name="_SP20" localSheetId="6">[1]FES!#REF!</definedName>
    <definedName name="_SP20">[1]FES!#REF!</definedName>
    <definedName name="_SP3" localSheetId="4">[1]FES!#REF!</definedName>
    <definedName name="_SP3" localSheetId="6">[1]FES!#REF!</definedName>
    <definedName name="_SP3">[1]FES!#REF!</definedName>
    <definedName name="_SP4" localSheetId="4">[1]FES!#REF!</definedName>
    <definedName name="_SP4" localSheetId="6">[1]FES!#REF!</definedName>
    <definedName name="_SP4">[1]FES!#REF!</definedName>
    <definedName name="_SP5" localSheetId="4">[1]FES!#REF!</definedName>
    <definedName name="_SP5" localSheetId="6">[1]FES!#REF!</definedName>
    <definedName name="_SP5">[1]FES!#REF!</definedName>
    <definedName name="_SP7" localSheetId="4">[1]FES!#REF!</definedName>
    <definedName name="_SP7" localSheetId="6">[1]FES!#REF!</definedName>
    <definedName name="_SP7">[1]FES!#REF!</definedName>
    <definedName name="_SP8" localSheetId="4">[1]FES!#REF!</definedName>
    <definedName name="_SP8" localSheetId="6">[1]FES!#REF!</definedName>
    <definedName name="_SP8">[1]FES!#REF!</definedName>
    <definedName name="_SP9" localSheetId="4">[1]FES!#REF!</definedName>
    <definedName name="_SP9" localSheetId="6">[1]FES!#REF!</definedName>
    <definedName name="_SP9">[1]FES!#REF!</definedName>
    <definedName name="_xlnm._FilterDatabase" localSheetId="4" hidden="1">'Приложение 5 2024'!$A$9:$Y$1446</definedName>
    <definedName name="_xlnm._FilterDatabase" localSheetId="5" hidden="1">'Приложение 6 2024'!$A$10:$AM$148</definedName>
    <definedName name="÷ĺňâĺđňűé" localSheetId="0">#REF!</definedName>
    <definedName name="÷ĺňâĺđňűé" localSheetId="3">#REF!</definedName>
    <definedName name="÷ĺňâĺđňűé" localSheetId="4">#REF!</definedName>
    <definedName name="÷ĺňâĺđňűé" localSheetId="6">#REF!</definedName>
    <definedName name="÷ĺňâĺđňűé">#REF!</definedName>
    <definedName name="AES" localSheetId="0">#REF!</definedName>
    <definedName name="AES" localSheetId="3">#REF!</definedName>
    <definedName name="AES" localSheetId="4">#REF!</definedName>
    <definedName name="AES" localSheetId="6">#REF!</definedName>
    <definedName name="AES">#REF!</definedName>
    <definedName name="àî" localSheetId="0">'Приложение 1 ПАО ФСК'!àî</definedName>
    <definedName name="àî" localSheetId="3">#N/A</definedName>
    <definedName name="àî" localSheetId="5">'Приложение 6 2024'!àî</definedName>
    <definedName name="àî">[0]!àî</definedName>
    <definedName name="ALL_ORG" localSheetId="0">#REF!</definedName>
    <definedName name="ALL_ORG" localSheetId="3">#REF!</definedName>
    <definedName name="ALL_ORG" localSheetId="4">#REF!</definedName>
    <definedName name="ALL_ORG" localSheetId="6">#REF!</definedName>
    <definedName name="ALL_ORG">#REF!</definedName>
    <definedName name="ALL_SET" localSheetId="0">#REF!</definedName>
    <definedName name="ALL_SET" localSheetId="4">#REF!</definedName>
    <definedName name="ALL_SET" localSheetId="6">#REF!</definedName>
    <definedName name="ALL_SET">#REF!</definedName>
    <definedName name="âňîđîé" localSheetId="0">#REF!</definedName>
    <definedName name="âňîđîé" localSheetId="3">#REF!</definedName>
    <definedName name="âňîđîé" localSheetId="4">#REF!</definedName>
    <definedName name="âňîđîé" localSheetId="6">#REF!</definedName>
    <definedName name="âňîđîé">#REF!</definedName>
    <definedName name="anscount" hidden="1">1</definedName>
    <definedName name="AOE" localSheetId="0">#REF!</definedName>
    <definedName name="AOE" localSheetId="3">#REF!</definedName>
    <definedName name="AOE" localSheetId="4">#REF!</definedName>
    <definedName name="AOE" localSheetId="6">#REF!</definedName>
    <definedName name="AOE">#REF!</definedName>
    <definedName name="APR" localSheetId="0">#REF!</definedName>
    <definedName name="APR" localSheetId="3">#REF!</definedName>
    <definedName name="APR" localSheetId="4">#REF!</definedName>
    <definedName name="APR" localSheetId="6">#REF!</definedName>
    <definedName name="APR">#REF!</definedName>
    <definedName name="AUG" localSheetId="0">#REF!</definedName>
    <definedName name="AUG" localSheetId="3">#REF!</definedName>
    <definedName name="AUG" localSheetId="4">#REF!</definedName>
    <definedName name="AUG" localSheetId="6">#REF!</definedName>
    <definedName name="AUG">#REF!</definedName>
    <definedName name="BALEE_FLOAD" localSheetId="0">#REF!</definedName>
    <definedName name="BALEE_FLOAD" localSheetId="3">#REF!</definedName>
    <definedName name="BALEE_FLOAD" localSheetId="4">#REF!</definedName>
    <definedName name="BALEE_FLOAD" localSheetId="6">#REF!</definedName>
    <definedName name="BALEE_FLOAD">#REF!</definedName>
    <definedName name="BALEE_PROT" localSheetId="0">#REF!,#REF!,#REF!,#REF!</definedName>
    <definedName name="BALEE_PROT" localSheetId="3">#REF!,#REF!,#REF!,#REF!</definedName>
    <definedName name="BALEE_PROT" localSheetId="4">#REF!,#REF!,#REF!,#REF!</definedName>
    <definedName name="BALEE_PROT" localSheetId="6">#REF!,#REF!,#REF!,#REF!</definedName>
    <definedName name="BALEE_PROT">#REF!,#REF!,#REF!,#REF!</definedName>
    <definedName name="BALM_FLOAD" localSheetId="0">#REF!</definedName>
    <definedName name="BALM_FLOAD" localSheetId="3">#REF!</definedName>
    <definedName name="BALM_FLOAD" localSheetId="4">#REF!</definedName>
    <definedName name="BALM_FLOAD" localSheetId="6">#REF!</definedName>
    <definedName name="BALM_FLOAD">#REF!</definedName>
    <definedName name="BALM_PROT" localSheetId="0">#REF!,#REF!,#REF!,#REF!</definedName>
    <definedName name="BALM_PROT" localSheetId="3">#REF!,#REF!,#REF!,#REF!</definedName>
    <definedName name="BALM_PROT" localSheetId="4">#REF!,#REF!,#REF!,#REF!</definedName>
    <definedName name="BALM_PROT" localSheetId="6">#REF!,#REF!,#REF!,#REF!</definedName>
    <definedName name="BALM_PROT">#REF!,#REF!,#REF!,#REF!</definedName>
    <definedName name="bhg" localSheetId="0">'Приложение 1 ПАО ФСК'!bhg</definedName>
    <definedName name="bhg" localSheetId="5">'Приложение 6 2024'!bhg</definedName>
    <definedName name="bhg">[0]!bhg</definedName>
    <definedName name="bnbn" localSheetId="0">'Приложение 1 ПАО ФСК'!bnbn</definedName>
    <definedName name="bnbn" localSheetId="5">'Приложение 6 2024'!bnbn</definedName>
    <definedName name="bnbn">[0]!bnbn</definedName>
    <definedName name="cd" localSheetId="0">'Приложение 1 ПАО ФСК'!cd</definedName>
    <definedName name="cd" localSheetId="3">#N/A</definedName>
    <definedName name="cd" localSheetId="5">'Приложение 6 2024'!cd</definedName>
    <definedName name="cd">[0]!cd</definedName>
    <definedName name="CheckBC_List13_8_1" localSheetId="0">#REF!</definedName>
    <definedName name="CheckBC_List13_8_1" localSheetId="3">#REF!</definedName>
    <definedName name="CheckBC_List13_8_1" localSheetId="4">#REF!</definedName>
    <definedName name="CheckBC_List13_8_1" localSheetId="6">#REF!</definedName>
    <definedName name="CheckBC_List13_8_1">#REF!</definedName>
    <definedName name="CheckSumRange_6" localSheetId="0">#REF!</definedName>
    <definedName name="CheckSumRange_6" localSheetId="3">#REF!</definedName>
    <definedName name="CheckSumRange_6" localSheetId="4">#REF!</definedName>
    <definedName name="CheckSumRange_6" localSheetId="6">#REF!</definedName>
    <definedName name="CheckSumRange_6">#REF!</definedName>
    <definedName name="com" localSheetId="0">'Приложение 1 ПАО ФСК'!com</definedName>
    <definedName name="com" localSheetId="3">#N/A</definedName>
    <definedName name="com" localSheetId="5">'Приложение 6 2024'!com</definedName>
    <definedName name="com">[0]!com</definedName>
    <definedName name="CompOt" localSheetId="0">'Приложение 1 ПАО ФСК'!CompOt</definedName>
    <definedName name="CompOt" localSheetId="2">'Приложение 3 Отчет Аренда-Г'!CompOt</definedName>
    <definedName name="CompOt" localSheetId="3">#N/A</definedName>
    <definedName name="CompOt" localSheetId="5">'Приложение 6 2024'!CompOt</definedName>
    <definedName name="CompOt">[0]!CompOt</definedName>
    <definedName name="CompOt2" localSheetId="0">'Приложение 1 ПАО ФСК'!CompOt2</definedName>
    <definedName name="CompOt2" localSheetId="3">#N/A</definedName>
    <definedName name="CompOt2" localSheetId="5">'Приложение 6 2024'!CompOt2</definedName>
    <definedName name="CompOt2">[0]!CompOt2</definedName>
    <definedName name="CompRas" localSheetId="0">'Приложение 1 ПАО ФСК'!CompRas</definedName>
    <definedName name="CompRas" localSheetId="2">'Приложение 3 Отчет Аренда-Г'!CompRas</definedName>
    <definedName name="CompRas" localSheetId="3">#N/A</definedName>
    <definedName name="CompRas" localSheetId="5">'Приложение 6 2024'!CompRas</definedName>
    <definedName name="CompRas">[0]!CompRas</definedName>
    <definedName name="Contents" localSheetId="0">#REF!</definedName>
    <definedName name="Contents" localSheetId="3">#REF!</definedName>
    <definedName name="Contents" localSheetId="4">#REF!</definedName>
    <definedName name="Contents" localSheetId="6">#REF!</definedName>
    <definedName name="Contents">#REF!</definedName>
    <definedName name="Contr_1" localSheetId="0">#REF!</definedName>
    <definedName name="Contr_1" localSheetId="2">#REF!</definedName>
    <definedName name="Contr_1" localSheetId="3">#REF!</definedName>
    <definedName name="Contr_1" localSheetId="4">#REF!</definedName>
    <definedName name="Contr_1" localSheetId="6">#REF!</definedName>
    <definedName name="Contr_1">#REF!</definedName>
    <definedName name="contr_1.1" localSheetId="0">#REF!</definedName>
    <definedName name="contr_1.1" localSheetId="2">#REF!</definedName>
    <definedName name="contr_1.1" localSheetId="3">#REF!</definedName>
    <definedName name="contr_1.1" localSheetId="4">#REF!</definedName>
    <definedName name="contr_1.1" localSheetId="6">#REF!</definedName>
    <definedName name="contr_1.1">#REF!</definedName>
    <definedName name="Contr_2" localSheetId="0">#REF!</definedName>
    <definedName name="Contr_2" localSheetId="2">#REF!</definedName>
    <definedName name="Contr_2" localSheetId="3">#REF!</definedName>
    <definedName name="Contr_2" localSheetId="4">#REF!</definedName>
    <definedName name="Contr_2" localSheetId="6">#REF!</definedName>
    <definedName name="Contr_2">#REF!</definedName>
    <definedName name="COPY_DIAP" localSheetId="0">#REF!</definedName>
    <definedName name="COPY_DIAP" localSheetId="3">#REF!</definedName>
    <definedName name="COPY_DIAP" localSheetId="4">#REF!</definedName>
    <definedName name="COPY_DIAP" localSheetId="6">#REF!</definedName>
    <definedName name="COPY_DIAP">#REF!</definedName>
    <definedName name="Criteria" localSheetId="0">#REF!</definedName>
    <definedName name="Criteria" localSheetId="3">#REF!</definedName>
    <definedName name="Criteria" localSheetId="4">#REF!</definedName>
    <definedName name="Criteria" localSheetId="6">#REF!</definedName>
    <definedName name="Criteria">#REF!</definedName>
    <definedName name="ct" localSheetId="0">'Приложение 1 ПАО ФСК'!ct</definedName>
    <definedName name="ct" localSheetId="3">#N/A</definedName>
    <definedName name="ct" localSheetId="5">'Приложение 6 2024'!ct</definedName>
    <definedName name="ct">[0]!ct</definedName>
    <definedName name="cxcx" localSheetId="0">'Приложение 1 ПАО ФСК'!cxcx</definedName>
    <definedName name="cxcx" localSheetId="5">'Приложение 6 2024'!cxcx</definedName>
    <definedName name="cxcx">[0]!cxcx</definedName>
    <definedName name="ď" localSheetId="0">'Приложение 1 ПАО ФСК'!ď</definedName>
    <definedName name="ď" localSheetId="3">#N/A</definedName>
    <definedName name="ď" localSheetId="5">'Приложение 6 2024'!ď</definedName>
    <definedName name="ď">[0]!ď</definedName>
    <definedName name="DATA" localSheetId="0">#REF!</definedName>
    <definedName name="DATA" localSheetId="3">#REF!</definedName>
    <definedName name="DATA" localSheetId="4">#REF!</definedName>
    <definedName name="DATA" localSheetId="6">#REF!</definedName>
    <definedName name="DATA">#REF!</definedName>
    <definedName name="Database" localSheetId="0">#REF!</definedName>
    <definedName name="Database" localSheetId="3">#REF!</definedName>
    <definedName name="Database" localSheetId="4">#REF!</definedName>
    <definedName name="Database" localSheetId="6">#REF!</definedName>
    <definedName name="Database">#REF!</definedName>
    <definedName name="DATE" localSheetId="0">#REF!</definedName>
    <definedName name="DATE" localSheetId="3">#REF!</definedName>
    <definedName name="DATE" localSheetId="4">#REF!</definedName>
    <definedName name="DATE" localSheetId="6">#REF!</definedName>
    <definedName name="DATE">#REF!</definedName>
    <definedName name="ďď" localSheetId="0">'Приложение 1 ПАО ФСК'!ďď</definedName>
    <definedName name="ďď" localSheetId="3">#N/A</definedName>
    <definedName name="ďď" localSheetId="5">'Приложение 6 2024'!ďď</definedName>
    <definedName name="ďď">[0]!ďď</definedName>
    <definedName name="đđ" localSheetId="0">'Приложение 1 ПАО ФСК'!đđ</definedName>
    <definedName name="đđ" localSheetId="3">#N/A</definedName>
    <definedName name="đđ" localSheetId="5">'Приложение 6 2024'!đđ</definedName>
    <definedName name="đđ">[0]!đđ</definedName>
    <definedName name="DDD" localSheetId="0">'Приложение 1 ПАО ФСК'!DDD</definedName>
    <definedName name="DDD" localSheetId="5">'Приложение 6 2024'!DDD</definedName>
    <definedName name="DDD">[0]!DDD</definedName>
    <definedName name="đđđ" localSheetId="0">'Приложение 1 ПАО ФСК'!đđđ</definedName>
    <definedName name="đđđ" localSheetId="3">#N/A</definedName>
    <definedName name="đđđ" localSheetId="5">'Приложение 6 2024'!đđđ</definedName>
    <definedName name="đđđ">[0]!đđđ</definedName>
    <definedName name="DEC" localSheetId="0">#REF!</definedName>
    <definedName name="DEC" localSheetId="3">#REF!</definedName>
    <definedName name="DEC" localSheetId="4">#REF!</definedName>
    <definedName name="DEC" localSheetId="6">#REF!</definedName>
    <definedName name="DEC">#REF!</definedName>
    <definedName name="dffd" localSheetId="0">'Приложение 1 ПАО ФСК'!dffd</definedName>
    <definedName name="dffd" localSheetId="5">'Приложение 6 2024'!dffd</definedName>
    <definedName name="dffd">[0]!dffd</definedName>
    <definedName name="ďĺđâűé" localSheetId="0">#REF!</definedName>
    <definedName name="ďĺđâűé" localSheetId="3">#REF!</definedName>
    <definedName name="ďĺđâűé" localSheetId="4">#REF!</definedName>
    <definedName name="ďĺđâűé" localSheetId="6">#REF!</definedName>
    <definedName name="ďĺđâűé">#REF!</definedName>
    <definedName name="DOC" localSheetId="0">#REF!</definedName>
    <definedName name="DOC" localSheetId="3">#REF!</definedName>
    <definedName name="DOC" localSheetId="4">#REF!</definedName>
    <definedName name="DOC" localSheetId="6">#REF!</definedName>
    <definedName name="DOC">#REF!</definedName>
    <definedName name="Down_range" localSheetId="0">#REF!</definedName>
    <definedName name="Down_range" localSheetId="3">#REF!</definedName>
    <definedName name="Down_range" localSheetId="4">#REF!</definedName>
    <definedName name="Down_range" localSheetId="6">#REF!</definedName>
    <definedName name="Down_range">#REF!</definedName>
    <definedName name="dsragh" localSheetId="0">'Приложение 1 ПАО ФСК'!dsragh</definedName>
    <definedName name="dsragh" localSheetId="3">#N/A</definedName>
    <definedName name="dsragh" localSheetId="5">'Приложение 6 2024'!dsragh</definedName>
    <definedName name="dsragh">[0]!dsragh</definedName>
    <definedName name="ęĺ" localSheetId="0">'Приложение 1 ПАО ФСК'!ęĺ</definedName>
    <definedName name="ęĺ" localSheetId="3">#N/A</definedName>
    <definedName name="ęĺ" localSheetId="5">'Приложение 6 2024'!ęĺ</definedName>
    <definedName name="ęĺ">[0]!ęĺ</definedName>
    <definedName name="ESO_ET" localSheetId="0">#REF!</definedName>
    <definedName name="ESO_ET" localSheetId="3">#REF!</definedName>
    <definedName name="ESO_ET" localSheetId="4">#REF!</definedName>
    <definedName name="ESO_ET" localSheetId="6">#REF!</definedName>
    <definedName name="ESO_ET">#REF!</definedName>
    <definedName name="ESO_PROT" localSheetId="0">#REF!,#REF!,#REF!,'Приложение 1 ПАО ФСК'!P1_ESO_PROT</definedName>
    <definedName name="ESO_PROT" localSheetId="3">#REF!,#REF!,#REF!,'Приложение 4 Амортизация-Г'!P1_ESO_PROT</definedName>
    <definedName name="ESO_PROT" localSheetId="4">#N/A</definedName>
    <definedName name="ESO_PROT" localSheetId="5">#N/A</definedName>
    <definedName name="ESO_PROT" localSheetId="6">#N/A</definedName>
    <definedName name="ESO_PROT">#REF!,#REF!,#REF!,'Приложение 3 Отчет Аренда-Г'!P1_ESO_PROT</definedName>
    <definedName name="ESOcom" localSheetId="0">#REF!</definedName>
    <definedName name="ESOcom" localSheetId="3">#REF!</definedName>
    <definedName name="ESOcom" localSheetId="4">#REF!</definedName>
    <definedName name="ESOcom" localSheetId="6">#REF!</definedName>
    <definedName name="ESOcom">#REF!</definedName>
    <definedName name="ew" localSheetId="0">'Приложение 1 ПАО ФСК'!ew</definedName>
    <definedName name="ew" localSheetId="2">'Приложение 3 Отчет Аренда-Г'!ew</definedName>
    <definedName name="ew" localSheetId="3">#N/A</definedName>
    <definedName name="ew" localSheetId="5">'Приложение 6 2024'!ew</definedName>
    <definedName name="ew">[0]!ew</definedName>
    <definedName name="Extract" localSheetId="0">#REF!</definedName>
    <definedName name="Extract" localSheetId="3">#REF!</definedName>
    <definedName name="Extract" localSheetId="4">#REF!</definedName>
    <definedName name="Extract" localSheetId="6">#REF!</definedName>
    <definedName name="Extract">#REF!</definedName>
    <definedName name="F_ST_ET" localSheetId="0">#REF!</definedName>
    <definedName name="F_ST_ET" localSheetId="3">#REF!</definedName>
    <definedName name="F_ST_ET" localSheetId="4">#REF!</definedName>
    <definedName name="F_ST_ET" localSheetId="6">#REF!</definedName>
    <definedName name="F_ST_ET">#REF!</definedName>
    <definedName name="F10_FST_OPT" localSheetId="0">#REF!</definedName>
    <definedName name="F10_FST_OPT" localSheetId="3">#REF!</definedName>
    <definedName name="F10_FST_OPT" localSheetId="4">#REF!</definedName>
    <definedName name="F10_FST_OPT" localSheetId="6">#REF!</definedName>
    <definedName name="F10_FST_OPT">#REF!</definedName>
    <definedName name="F10_FST_OPT_1" localSheetId="0">#REF!</definedName>
    <definedName name="F10_FST_OPT_1" localSheetId="3">#REF!</definedName>
    <definedName name="F10_FST_OPT_1" localSheetId="4">#REF!</definedName>
    <definedName name="F10_FST_OPT_1" localSheetId="6">#REF!</definedName>
    <definedName name="F10_FST_OPT_1">#REF!</definedName>
    <definedName name="F10_FST_OPT_2" localSheetId="0">#REF!</definedName>
    <definedName name="F10_FST_OPT_2" localSheetId="3">#REF!</definedName>
    <definedName name="F10_FST_OPT_2" localSheetId="4">#REF!</definedName>
    <definedName name="F10_FST_OPT_2" localSheetId="6">#REF!</definedName>
    <definedName name="F10_FST_OPT_2">#REF!</definedName>
    <definedName name="F10_FST_OPT_3" localSheetId="0">#REF!</definedName>
    <definedName name="F10_FST_OPT_3" localSheetId="3">#REF!</definedName>
    <definedName name="F10_FST_OPT_3" localSheetId="4">#REF!</definedName>
    <definedName name="F10_FST_OPT_3" localSheetId="6">#REF!</definedName>
    <definedName name="F10_FST_OPT_3">#REF!</definedName>
    <definedName name="F10_FST_ROZN" localSheetId="0">#REF!</definedName>
    <definedName name="F10_FST_ROZN" localSheetId="3">#REF!</definedName>
    <definedName name="F10_FST_ROZN" localSheetId="4">#REF!</definedName>
    <definedName name="F10_FST_ROZN" localSheetId="6">#REF!</definedName>
    <definedName name="F10_FST_ROZN">#REF!</definedName>
    <definedName name="F10_FST_ROZN_1" localSheetId="0">#REF!</definedName>
    <definedName name="F10_FST_ROZN_1" localSheetId="3">#REF!</definedName>
    <definedName name="F10_FST_ROZN_1" localSheetId="4">#REF!</definedName>
    <definedName name="F10_FST_ROZN_1" localSheetId="6">#REF!</definedName>
    <definedName name="F10_FST_ROZN_1">#REF!</definedName>
    <definedName name="F10_FST_ROZN_2" localSheetId="0">#REF!</definedName>
    <definedName name="F10_FST_ROZN_2" localSheetId="3">#REF!</definedName>
    <definedName name="F10_FST_ROZN_2" localSheetId="4">#REF!</definedName>
    <definedName name="F10_FST_ROZN_2" localSheetId="6">#REF!</definedName>
    <definedName name="F10_FST_ROZN_2">#REF!</definedName>
    <definedName name="F10_MAX_OPT" localSheetId="0">#REF!</definedName>
    <definedName name="F10_MAX_OPT" localSheetId="3">#REF!</definedName>
    <definedName name="F10_MAX_OPT" localSheetId="4">#REF!</definedName>
    <definedName name="F10_MAX_OPT" localSheetId="6">#REF!</definedName>
    <definedName name="F10_MAX_OPT">#REF!</definedName>
    <definedName name="F10_MAX_OPT_1" localSheetId="0">#REF!</definedName>
    <definedName name="F10_MAX_OPT_1" localSheetId="3">#REF!</definedName>
    <definedName name="F10_MAX_OPT_1" localSheetId="4">#REF!</definedName>
    <definedName name="F10_MAX_OPT_1" localSheetId="6">#REF!</definedName>
    <definedName name="F10_MAX_OPT_1">#REF!</definedName>
    <definedName name="F10_MAX_OPT_2" localSheetId="0">#REF!</definedName>
    <definedName name="F10_MAX_OPT_2" localSheetId="3">#REF!</definedName>
    <definedName name="F10_MAX_OPT_2" localSheetId="4">#REF!</definedName>
    <definedName name="F10_MAX_OPT_2" localSheetId="6">#REF!</definedName>
    <definedName name="F10_MAX_OPT_2">#REF!</definedName>
    <definedName name="F10_MAX_OPT_3" localSheetId="0">#REF!</definedName>
    <definedName name="F10_MAX_OPT_3" localSheetId="3">#REF!</definedName>
    <definedName name="F10_MAX_OPT_3" localSheetId="4">#REF!</definedName>
    <definedName name="F10_MAX_OPT_3" localSheetId="6">#REF!</definedName>
    <definedName name="F10_MAX_OPT_3">#REF!</definedName>
    <definedName name="F10_MAX_ROZN" localSheetId="0">#REF!</definedName>
    <definedName name="F10_MAX_ROZN" localSheetId="3">#REF!</definedName>
    <definedName name="F10_MAX_ROZN" localSheetId="4">#REF!</definedName>
    <definedName name="F10_MAX_ROZN" localSheetId="6">#REF!</definedName>
    <definedName name="F10_MAX_ROZN">#REF!</definedName>
    <definedName name="F10_MAX_ROZN_1" localSheetId="0">#REF!</definedName>
    <definedName name="F10_MAX_ROZN_1" localSheetId="3">#REF!</definedName>
    <definedName name="F10_MAX_ROZN_1" localSheetId="4">#REF!</definedName>
    <definedName name="F10_MAX_ROZN_1" localSheetId="6">#REF!</definedName>
    <definedName name="F10_MAX_ROZN_1">#REF!</definedName>
    <definedName name="F10_MAX_ROZN_2" localSheetId="0">#REF!</definedName>
    <definedName name="F10_MAX_ROZN_2" localSheetId="3">#REF!</definedName>
    <definedName name="F10_MAX_ROZN_2" localSheetId="4">#REF!</definedName>
    <definedName name="F10_MAX_ROZN_2" localSheetId="6">#REF!</definedName>
    <definedName name="F10_MAX_ROZN_2">#REF!</definedName>
    <definedName name="F10_MIN_OPT" localSheetId="0">#REF!</definedName>
    <definedName name="F10_MIN_OPT" localSheetId="3">#REF!</definedName>
    <definedName name="F10_MIN_OPT" localSheetId="4">#REF!</definedName>
    <definedName name="F10_MIN_OPT" localSheetId="6">#REF!</definedName>
    <definedName name="F10_MIN_OPT">#REF!</definedName>
    <definedName name="F10_MIN_OPT_1" localSheetId="0">#REF!</definedName>
    <definedName name="F10_MIN_OPT_1" localSheetId="3">#REF!</definedName>
    <definedName name="F10_MIN_OPT_1" localSheetId="4">#REF!</definedName>
    <definedName name="F10_MIN_OPT_1" localSheetId="6">#REF!</definedName>
    <definedName name="F10_MIN_OPT_1">#REF!</definedName>
    <definedName name="F10_MIN_OPT_2" localSheetId="0">#REF!</definedName>
    <definedName name="F10_MIN_OPT_2" localSheetId="3">#REF!</definedName>
    <definedName name="F10_MIN_OPT_2" localSheetId="4">#REF!</definedName>
    <definedName name="F10_MIN_OPT_2" localSheetId="6">#REF!</definedName>
    <definedName name="F10_MIN_OPT_2">#REF!</definedName>
    <definedName name="F10_MIN_OPT_3" localSheetId="0">#REF!</definedName>
    <definedName name="F10_MIN_OPT_3" localSheetId="3">#REF!</definedName>
    <definedName name="F10_MIN_OPT_3" localSheetId="4">#REF!</definedName>
    <definedName name="F10_MIN_OPT_3" localSheetId="6">#REF!</definedName>
    <definedName name="F10_MIN_OPT_3">#REF!</definedName>
    <definedName name="F10_MIN_ROZN" localSheetId="0">#REF!</definedName>
    <definedName name="F10_MIN_ROZN" localSheetId="3">#REF!</definedName>
    <definedName name="F10_MIN_ROZN" localSheetId="4">#REF!</definedName>
    <definedName name="F10_MIN_ROZN" localSheetId="6">#REF!</definedName>
    <definedName name="F10_MIN_ROZN">#REF!</definedName>
    <definedName name="F10_MIN_ROZN_1" localSheetId="0">#REF!</definedName>
    <definedName name="F10_MIN_ROZN_1" localSheetId="3">#REF!</definedName>
    <definedName name="F10_MIN_ROZN_1" localSheetId="4">#REF!</definedName>
    <definedName name="F10_MIN_ROZN_1" localSheetId="6">#REF!</definedName>
    <definedName name="F10_MIN_ROZN_1">#REF!</definedName>
    <definedName name="F10_MIN_ROZN_2" localSheetId="0">#REF!</definedName>
    <definedName name="F10_MIN_ROZN_2" localSheetId="3">#REF!</definedName>
    <definedName name="F10_MIN_ROZN_2" localSheetId="4">#REF!</definedName>
    <definedName name="F10_MIN_ROZN_2" localSheetId="6">#REF!</definedName>
    <definedName name="F10_MIN_ROZN_2">#REF!</definedName>
    <definedName name="F10_SCOPE" localSheetId="0">#REF!</definedName>
    <definedName name="F10_SCOPE" localSheetId="3">#REF!</definedName>
    <definedName name="F10_SCOPE" localSheetId="4">#REF!</definedName>
    <definedName name="F10_SCOPE" localSheetId="6">#REF!</definedName>
    <definedName name="F10_SCOPE">#REF!</definedName>
    <definedName name="F9_OPT" localSheetId="0">#REF!</definedName>
    <definedName name="F9_OPT" localSheetId="3">#REF!</definedName>
    <definedName name="F9_OPT" localSheetId="4">#REF!</definedName>
    <definedName name="F9_OPT" localSheetId="6">#REF!</definedName>
    <definedName name="F9_OPT">#REF!</definedName>
    <definedName name="F9_OPT_1" localSheetId="0">#REF!</definedName>
    <definedName name="F9_OPT_1" localSheetId="3">#REF!</definedName>
    <definedName name="F9_OPT_1" localSheetId="4">#REF!</definedName>
    <definedName name="F9_OPT_1" localSheetId="6">#REF!</definedName>
    <definedName name="F9_OPT_1">#REF!</definedName>
    <definedName name="F9_OPT_2" localSheetId="0">#REF!</definedName>
    <definedName name="F9_OPT_2" localSheetId="3">#REF!</definedName>
    <definedName name="F9_OPT_2" localSheetId="4">#REF!</definedName>
    <definedName name="F9_OPT_2" localSheetId="6">#REF!</definedName>
    <definedName name="F9_OPT_2">#REF!</definedName>
    <definedName name="F9_OPT_3" localSheetId="0">#REF!</definedName>
    <definedName name="F9_OPT_3" localSheetId="3">#REF!</definedName>
    <definedName name="F9_OPT_3" localSheetId="4">#REF!</definedName>
    <definedName name="F9_OPT_3" localSheetId="6">#REF!</definedName>
    <definedName name="F9_OPT_3">#REF!</definedName>
    <definedName name="F9_ROZN" localSheetId="0">#REF!</definedName>
    <definedName name="F9_ROZN" localSheetId="3">#REF!</definedName>
    <definedName name="F9_ROZN" localSheetId="4">#REF!</definedName>
    <definedName name="F9_ROZN" localSheetId="6">#REF!</definedName>
    <definedName name="F9_ROZN">#REF!</definedName>
    <definedName name="F9_ROZN_1" localSheetId="0">#REF!</definedName>
    <definedName name="F9_ROZN_1" localSheetId="3">#REF!</definedName>
    <definedName name="F9_ROZN_1" localSheetId="4">#REF!</definedName>
    <definedName name="F9_ROZN_1" localSheetId="6">#REF!</definedName>
    <definedName name="F9_ROZN_1">#REF!</definedName>
    <definedName name="F9_ROZN_2" localSheetId="0">#REF!</definedName>
    <definedName name="F9_ROZN_2" localSheetId="3">#REF!</definedName>
    <definedName name="F9_ROZN_2" localSheetId="4">#REF!</definedName>
    <definedName name="F9_ROZN_2" localSheetId="6">#REF!</definedName>
    <definedName name="F9_ROZN_2">#REF!</definedName>
    <definedName name="F9_SCOPE" localSheetId="0">#REF!</definedName>
    <definedName name="F9_SCOPE" localSheetId="3">#REF!</definedName>
    <definedName name="F9_SCOPE" localSheetId="4">#REF!</definedName>
    <definedName name="F9_SCOPE" localSheetId="6">#REF!</definedName>
    <definedName name="F9_SCOPE">#REF!</definedName>
    <definedName name="FEB" localSheetId="0">#REF!</definedName>
    <definedName name="FEB" localSheetId="3">#REF!</definedName>
    <definedName name="FEB" localSheetId="4">#REF!</definedName>
    <definedName name="FEB" localSheetId="6">#REF!</definedName>
    <definedName name="FEB">#REF!</definedName>
    <definedName name="fff" localSheetId="0">#REF!</definedName>
    <definedName name="fff" localSheetId="3">#REF!</definedName>
    <definedName name="fff" localSheetId="4">#REF!</definedName>
    <definedName name="fff" localSheetId="6">#REF!</definedName>
    <definedName name="fff">#REF!</definedName>
    <definedName name="fg" localSheetId="0">'Приложение 1 ПАО ФСК'!fg</definedName>
    <definedName name="fg" localSheetId="2">'Приложение 3 Отчет Аренда-Г'!fg</definedName>
    <definedName name="fg" localSheetId="3">#N/A</definedName>
    <definedName name="fg" localSheetId="5">'Приложение 6 2024'!fg</definedName>
    <definedName name="fg">[0]!fg</definedName>
    <definedName name="fghy" localSheetId="0">'Приложение 1 ПАО ФСК'!fghy</definedName>
    <definedName name="fghy" localSheetId="5">'Приложение 6 2024'!fghy</definedName>
    <definedName name="fghy">[0]!fghy</definedName>
    <definedName name="FUEL" localSheetId="0">#REF!</definedName>
    <definedName name="FUEL" localSheetId="3">#REF!</definedName>
    <definedName name="FUEL" localSheetId="4">#REF!</definedName>
    <definedName name="FUEL" localSheetId="6">#REF!</definedName>
    <definedName name="FUEL">#REF!</definedName>
    <definedName name="FUEL_ET" localSheetId="0">#REF!</definedName>
    <definedName name="FUEL_ET" localSheetId="3">#REF!</definedName>
    <definedName name="FUEL_ET" localSheetId="4">#REF!</definedName>
    <definedName name="FUEL_ET" localSheetId="6">#REF!</definedName>
    <definedName name="FUEL_ET">#REF!</definedName>
    <definedName name="FUELLIST" localSheetId="0">#REF!</definedName>
    <definedName name="FUELLIST" localSheetId="3">#REF!</definedName>
    <definedName name="FUELLIST" localSheetId="4">#REF!</definedName>
    <definedName name="FUELLIST" localSheetId="6">#REF!</definedName>
    <definedName name="FUELLIST">#REF!</definedName>
    <definedName name="GES" localSheetId="0">#REF!</definedName>
    <definedName name="GES" localSheetId="3">#REF!</definedName>
    <definedName name="GES" localSheetId="4">#REF!</definedName>
    <definedName name="GES" localSheetId="6">#REF!</definedName>
    <definedName name="GES">#REF!</definedName>
    <definedName name="GES_DATA" localSheetId="0">#REF!</definedName>
    <definedName name="GES_DATA" localSheetId="3">#REF!</definedName>
    <definedName name="GES_DATA" localSheetId="4">#REF!</definedName>
    <definedName name="GES_DATA" localSheetId="6">#REF!</definedName>
    <definedName name="GES_DATA">#REF!</definedName>
    <definedName name="GES_LIST" localSheetId="0">#REF!</definedName>
    <definedName name="GES_LIST" localSheetId="3">#REF!</definedName>
    <definedName name="GES_LIST" localSheetId="4">#REF!</definedName>
    <definedName name="GES_LIST" localSheetId="6">#REF!</definedName>
    <definedName name="GES_LIST">#REF!</definedName>
    <definedName name="GES3_DATA" localSheetId="0">#REF!</definedName>
    <definedName name="GES3_DATA" localSheetId="3">#REF!</definedName>
    <definedName name="GES3_DATA" localSheetId="4">#REF!</definedName>
    <definedName name="GES3_DATA" localSheetId="6">#REF!</definedName>
    <definedName name="GES3_DATA">#REF!</definedName>
    <definedName name="gfg" localSheetId="0">'Приложение 1 ПАО ФСК'!gfg</definedName>
    <definedName name="gfg" localSheetId="3">#N/A</definedName>
    <definedName name="gfg" localSheetId="5">'Приложение 6 2024'!gfg</definedName>
    <definedName name="gfg">[0]!gfg</definedName>
    <definedName name="gh" localSheetId="0">'Приложение 1 ПАО ФСК'!gh</definedName>
    <definedName name="gh" localSheetId="3">#N/A</definedName>
    <definedName name="gh" localSheetId="5">'Приложение 6 2024'!gh</definedName>
    <definedName name="gh">[0]!gh</definedName>
    <definedName name="ghfhg" localSheetId="0">'Приложение 1 ПАО ФСК'!ghfhg</definedName>
    <definedName name="ghfhg" localSheetId="5">'Приложение 6 2024'!ghfhg</definedName>
    <definedName name="ghfhg">[0]!ghfhg</definedName>
    <definedName name="GRES" localSheetId="0">#REF!</definedName>
    <definedName name="GRES" localSheetId="3">#REF!</definedName>
    <definedName name="GRES" localSheetId="4">#REF!</definedName>
    <definedName name="GRES" localSheetId="6">#REF!</definedName>
    <definedName name="GRES">#REF!</definedName>
    <definedName name="GRES_DATA" localSheetId="0">#REF!</definedName>
    <definedName name="GRES_DATA" localSheetId="3">#REF!</definedName>
    <definedName name="GRES_DATA" localSheetId="4">#REF!</definedName>
    <definedName name="GRES_DATA" localSheetId="6">#REF!</definedName>
    <definedName name="GRES_DATA">#REF!</definedName>
    <definedName name="GRES_LIST" localSheetId="0">#REF!</definedName>
    <definedName name="GRES_LIST" localSheetId="3">#REF!</definedName>
    <definedName name="GRES_LIST" localSheetId="4">#REF!</definedName>
    <definedName name="GRES_LIST" localSheetId="6">#REF!</definedName>
    <definedName name="GRES_LIST">#REF!</definedName>
    <definedName name="gtty" localSheetId="0">#REF!,#REF!,#REF!,'Приложение 1 ПАО ФСК'!P1_ESO_PROT</definedName>
    <definedName name="gtty" localSheetId="3">#REF!,#REF!,#REF!,'Приложение 4 Амортизация-Г'!P1_ESO_PROT</definedName>
    <definedName name="gtty" localSheetId="4">#N/A</definedName>
    <definedName name="gtty" localSheetId="5">#N/A</definedName>
    <definedName name="gtty" localSheetId="6">#N/A</definedName>
    <definedName name="gtty">#REF!,#REF!,#REF!,'Приложение 3 Отчет Аренда-Г'!P1_ESO_PROT</definedName>
    <definedName name="h" localSheetId="0">'Приложение 1 ПАО ФСК'!h</definedName>
    <definedName name="h" localSheetId="3">#N/A</definedName>
    <definedName name="h" localSheetId="5">'Приложение 6 2024'!h</definedName>
    <definedName name="h">[0]!h</definedName>
    <definedName name="hhh" localSheetId="0">'Приложение 1 ПАО ФСК'!hhh</definedName>
    <definedName name="hhh" localSheetId="3">#N/A</definedName>
    <definedName name="hhh" localSheetId="5">'Приложение 6 2024'!hhh</definedName>
    <definedName name="hhh">[0]!hhh</definedName>
    <definedName name="hhy" localSheetId="0">'Приложение 1 ПАО ФСК'!hhy</definedName>
    <definedName name="hhy" localSheetId="3">#N/A</definedName>
    <definedName name="hhy" localSheetId="5">'Приложение 6 2024'!hhy</definedName>
    <definedName name="hhy">[0]!hhy</definedName>
    <definedName name="îî" localSheetId="0">'Приложение 1 ПАО ФСК'!îî</definedName>
    <definedName name="îî" localSheetId="3">#N/A</definedName>
    <definedName name="îî" localSheetId="5">'Приложение 6 2024'!îî</definedName>
    <definedName name="îî">[0]!îî</definedName>
    <definedName name="INN" localSheetId="0">#REF!</definedName>
    <definedName name="INN" localSheetId="3">#REF!</definedName>
    <definedName name="INN" localSheetId="4">#REF!</definedName>
    <definedName name="INN" localSheetId="6">#REF!</definedName>
    <definedName name="INN">#REF!</definedName>
    <definedName name="j" localSheetId="0">'Приложение 1 ПАО ФСК'!j</definedName>
    <definedName name="j" localSheetId="3">#N/A</definedName>
    <definedName name="j" localSheetId="5">'Приложение 6 2024'!j</definedName>
    <definedName name="j">[0]!j</definedName>
    <definedName name="JAN" localSheetId="0">#REF!</definedName>
    <definedName name="JAN" localSheetId="3">#REF!</definedName>
    <definedName name="JAN" localSheetId="4">#REF!</definedName>
    <definedName name="JAN" localSheetId="6">#REF!</definedName>
    <definedName name="JAN">#REF!</definedName>
    <definedName name="jhu" localSheetId="0">'Приложение 1 ПАО ФСК'!jhu</definedName>
    <definedName name="jhu" localSheetId="5">'Приложение 6 2024'!jhu</definedName>
    <definedName name="jhu">[0]!jhu</definedName>
    <definedName name="JUL" localSheetId="0">#REF!</definedName>
    <definedName name="JUL" localSheetId="3">#REF!</definedName>
    <definedName name="JUL" localSheetId="4">#REF!</definedName>
    <definedName name="JUL" localSheetId="6">#REF!</definedName>
    <definedName name="JUL">#REF!</definedName>
    <definedName name="JUN" localSheetId="0">#REF!</definedName>
    <definedName name="JUN" localSheetId="3">#REF!</definedName>
    <definedName name="JUN" localSheetId="4">#REF!</definedName>
    <definedName name="JUN" localSheetId="6">#REF!</definedName>
    <definedName name="JUN">#REF!</definedName>
    <definedName name="k" localSheetId="0">'Приложение 1 ПАО ФСК'!k</definedName>
    <definedName name="k" localSheetId="2">'Приложение 3 Отчет Аренда-Г'!k</definedName>
    <definedName name="k" localSheetId="3">#N/A</definedName>
    <definedName name="k" localSheetId="5">'Приложение 6 2024'!k</definedName>
    <definedName name="k">[0]!k</definedName>
    <definedName name="ke" localSheetId="0">'Приложение 1 ПАО ФСК'!ke</definedName>
    <definedName name="ke" localSheetId="5">'Приложение 6 2024'!ke</definedName>
    <definedName name="ke">[0]!ke</definedName>
    <definedName name="kjk" localSheetId="0">'Приложение 1 ПАО ФСК'!kjk</definedName>
    <definedName name="kjk" localSheetId="5">'Приложение 6 2024'!kjk</definedName>
    <definedName name="kjk">[0]!kjk</definedName>
    <definedName name="kkk" localSheetId="0">'Приложение 1 ПАО ФСК'!kkk</definedName>
    <definedName name="kkk" localSheetId="5">'Приложение 6 2024'!kkk</definedName>
    <definedName name="kkk">[0]!kkk</definedName>
    <definedName name="klklk" localSheetId="0">'Приложение 1 ПАО ФСК'!klklk</definedName>
    <definedName name="klklk" localSheetId="5">'Приложение 6 2024'!klklk</definedName>
    <definedName name="klklk">[0]!klklk</definedName>
    <definedName name="KOTLODERJ_LIST">[2]Справочники!$G$9</definedName>
    <definedName name="krek" localSheetId="0">'Приложение 1 ПАО ФСК'!krek</definedName>
    <definedName name="krek" localSheetId="5">'Приложение 6 2024'!krek</definedName>
    <definedName name="krek">[0]!krek</definedName>
    <definedName name="krek.500.2013" localSheetId="0">'Приложение 1 ПАО ФСК'!krek.500.2013</definedName>
    <definedName name="krek.500.2013" localSheetId="5">'Приложение 6 2024'!krek.500.2013</definedName>
    <definedName name="krek.500.2013">[0]!krek.500.2013</definedName>
    <definedName name="LINE" localSheetId="0">#REF!</definedName>
    <definedName name="LINE" localSheetId="4">#REF!</definedName>
    <definedName name="LINE" localSheetId="6">#REF!</definedName>
    <definedName name="LINE">#REF!</definedName>
    <definedName name="LINE2" localSheetId="0">#REF!</definedName>
    <definedName name="LINE2" localSheetId="4">#REF!</definedName>
    <definedName name="LINE2" localSheetId="6">#REF!</definedName>
    <definedName name="LINE2">#REF!</definedName>
    <definedName name="logical">[2]TEHSHEET!$K$2:$K$3</definedName>
    <definedName name="MAR" localSheetId="0">#REF!</definedName>
    <definedName name="MAR" localSheetId="3">#REF!</definedName>
    <definedName name="MAR" localSheetId="4">#REF!</definedName>
    <definedName name="MAR" localSheetId="6">#REF!</definedName>
    <definedName name="MAR">#REF!</definedName>
    <definedName name="MAY" localSheetId="0">#REF!</definedName>
    <definedName name="MAY" localSheetId="3">#REF!</definedName>
    <definedName name="MAY" localSheetId="4">#REF!</definedName>
    <definedName name="MAY" localSheetId="6">#REF!</definedName>
    <definedName name="MAY">#REF!</definedName>
    <definedName name="mj" localSheetId="0">'Приложение 1 ПАО ФСК'!mj</definedName>
    <definedName name="mj" localSheetId="5">'Приложение 6 2024'!mj</definedName>
    <definedName name="mj">[0]!mj</definedName>
    <definedName name="MO" localSheetId="0">#REF!</definedName>
    <definedName name="MO" localSheetId="3">#REF!</definedName>
    <definedName name="MO" localSheetId="4">#REF!</definedName>
    <definedName name="MO" localSheetId="6">#REF!</definedName>
    <definedName name="MO">#REF!</definedName>
    <definedName name="MONTH" localSheetId="0">#REF!</definedName>
    <definedName name="MONTH" localSheetId="3">#REF!</definedName>
    <definedName name="MONTH" localSheetId="4">#REF!</definedName>
    <definedName name="MONTH" localSheetId="6">#REF!</definedName>
    <definedName name="MONTH">#REF!</definedName>
    <definedName name="n" localSheetId="0">'Приложение 1 ПАО ФСК'!n</definedName>
    <definedName name="n" localSheetId="5">'Приложение 6 2024'!n</definedName>
    <definedName name="n">[0]!n</definedName>
    <definedName name="ňđĺňčé" localSheetId="0">#REF!</definedName>
    <definedName name="ňđĺňčé" localSheetId="3">#REF!</definedName>
    <definedName name="ňđĺňčé" localSheetId="4">#REF!</definedName>
    <definedName name="ňđĺňčé" localSheetId="6">#REF!</definedName>
    <definedName name="ňđĺňčé">#REF!</definedName>
    <definedName name="New" localSheetId="0">'Приложение 1 ПАО ФСК'!New</definedName>
    <definedName name="New" localSheetId="5">'Приложение 6 2024'!New</definedName>
    <definedName name="New">[0]!New</definedName>
    <definedName name="nfyz" localSheetId="0">'Приложение 1 ПАО ФСК'!nfyz</definedName>
    <definedName name="nfyz" localSheetId="3">#N/A</definedName>
    <definedName name="nfyz" localSheetId="5">'Приложение 6 2024'!nfyz</definedName>
    <definedName name="nfyz">[0]!nfyz</definedName>
    <definedName name="nh" localSheetId="0">'Приложение 1 ПАО ФСК'!nh</definedName>
    <definedName name="nh" localSheetId="5">'Приложение 6 2024'!nh</definedName>
    <definedName name="nh">[0]!nh</definedName>
    <definedName name="njh" localSheetId="0">'Приложение 1 ПАО ФСК'!njh</definedName>
    <definedName name="njh" localSheetId="5">'Приложение 6 2024'!njh</definedName>
    <definedName name="njh">[0]!njh</definedName>
    <definedName name="nm" localSheetId="0">'Приложение 1 ПАО ФСК'!nm</definedName>
    <definedName name="nm" localSheetId="5">'Приложение 6 2024'!nm</definedName>
    <definedName name="nm">[0]!nm</definedName>
    <definedName name="NOM" localSheetId="0">#REF!</definedName>
    <definedName name="NOM" localSheetId="3">#REF!</definedName>
    <definedName name="NOM" localSheetId="4">#REF!</definedName>
    <definedName name="NOM" localSheetId="6">#REF!</definedName>
    <definedName name="NOM">#REF!</definedName>
    <definedName name="NOV" localSheetId="0">#REF!</definedName>
    <definedName name="NOV" localSheetId="3">#REF!</definedName>
    <definedName name="NOV" localSheetId="4">#REF!</definedName>
    <definedName name="NOV" localSheetId="6">#REF!</definedName>
    <definedName name="NOV">#REF!</definedName>
    <definedName name="NSRF" localSheetId="0">#REF!</definedName>
    <definedName name="NSRF" localSheetId="3">#REF!</definedName>
    <definedName name="NSRF" localSheetId="4">#REF!</definedName>
    <definedName name="NSRF" localSheetId="6">#REF!</definedName>
    <definedName name="NSRF">#REF!</definedName>
    <definedName name="Num" localSheetId="0">#REF!</definedName>
    <definedName name="Num" localSheetId="3">#REF!</definedName>
    <definedName name="Num" localSheetId="4">#REF!</definedName>
    <definedName name="Num" localSheetId="6">#REF!</definedName>
    <definedName name="Num">#REF!</definedName>
    <definedName name="nvv_List13_6_236" localSheetId="0">#REF!</definedName>
    <definedName name="nvv_List13_6_236" localSheetId="3">#REF!</definedName>
    <definedName name="nvv_List13_6_236" localSheetId="4">#REF!</definedName>
    <definedName name="nvv_List13_6_236" localSheetId="6">#REF!</definedName>
    <definedName name="nvv_List13_6_236">#REF!</definedName>
    <definedName name="nvv_List13_6_237" localSheetId="0">#REF!</definedName>
    <definedName name="nvv_List13_6_237" localSheetId="3">#REF!</definedName>
    <definedName name="nvv_List13_6_237" localSheetId="4">#REF!</definedName>
    <definedName name="nvv_List13_6_237" localSheetId="6">#REF!</definedName>
    <definedName name="nvv_List13_6_237">#REF!</definedName>
    <definedName name="nvv_List13_6_238" localSheetId="0">#REF!</definedName>
    <definedName name="nvv_List13_6_238" localSheetId="3">#REF!</definedName>
    <definedName name="nvv_List13_6_238" localSheetId="4">#REF!</definedName>
    <definedName name="nvv_List13_6_238" localSheetId="6">#REF!</definedName>
    <definedName name="nvv_List13_6_238">#REF!</definedName>
    <definedName name="nvv_List13_6_240" localSheetId="0">#REF!</definedName>
    <definedName name="nvv_List13_6_240" localSheetId="3">#REF!</definedName>
    <definedName name="nvv_List13_6_240" localSheetId="4">#REF!</definedName>
    <definedName name="nvv_List13_6_240" localSheetId="6">#REF!</definedName>
    <definedName name="nvv_List13_6_240">#REF!</definedName>
    <definedName name="nvv_List13_6_241" localSheetId="0">#REF!</definedName>
    <definedName name="nvv_List13_6_241" localSheetId="3">#REF!</definedName>
    <definedName name="nvv_List13_6_241" localSheetId="4">#REF!</definedName>
    <definedName name="nvv_List13_6_241" localSheetId="6">#REF!</definedName>
    <definedName name="nvv_List13_6_241">#REF!</definedName>
    <definedName name="nvv_List13_6_242" localSheetId="0">#REF!</definedName>
    <definedName name="nvv_List13_6_242" localSheetId="3">#REF!</definedName>
    <definedName name="nvv_List13_6_242" localSheetId="4">#REF!</definedName>
    <definedName name="nvv_List13_6_242" localSheetId="6">#REF!</definedName>
    <definedName name="nvv_List13_6_242">#REF!</definedName>
    <definedName name="nvv_List13_6_243" localSheetId="0">#REF!</definedName>
    <definedName name="nvv_List13_6_243" localSheetId="3">#REF!</definedName>
    <definedName name="nvv_List13_6_243" localSheetId="4">#REF!</definedName>
    <definedName name="nvv_List13_6_243" localSheetId="6">#REF!</definedName>
    <definedName name="nvv_List13_6_243">#REF!</definedName>
    <definedName name="nvv_List13_6_244" localSheetId="0">#REF!</definedName>
    <definedName name="nvv_List13_6_244" localSheetId="3">#REF!</definedName>
    <definedName name="nvv_List13_6_244" localSheetId="4">#REF!</definedName>
    <definedName name="nvv_List13_6_244" localSheetId="6">#REF!</definedName>
    <definedName name="nvv_List13_6_244">#REF!</definedName>
    <definedName name="nvv_List13_6_245" localSheetId="0">#REF!</definedName>
    <definedName name="nvv_List13_6_245" localSheetId="3">#REF!</definedName>
    <definedName name="nvv_List13_6_245" localSheetId="4">#REF!</definedName>
    <definedName name="nvv_List13_6_245" localSheetId="6">#REF!</definedName>
    <definedName name="nvv_List13_6_245">#REF!</definedName>
    <definedName name="nvv_List13_6_246" localSheetId="0">#REF!</definedName>
    <definedName name="nvv_List13_6_246" localSheetId="3">#REF!</definedName>
    <definedName name="nvv_List13_6_246" localSheetId="4">#REF!</definedName>
    <definedName name="nvv_List13_6_246" localSheetId="6">#REF!</definedName>
    <definedName name="nvv_List13_6_246">#REF!</definedName>
    <definedName name="nvv_List13_6_247" localSheetId="0">#REF!</definedName>
    <definedName name="nvv_List13_6_247" localSheetId="3">#REF!</definedName>
    <definedName name="nvv_List13_6_247" localSheetId="4">#REF!</definedName>
    <definedName name="nvv_List13_6_247" localSheetId="6">#REF!</definedName>
    <definedName name="nvv_List13_6_247">#REF!</definedName>
    <definedName name="nvv_List13_6_248" localSheetId="0">#REF!</definedName>
    <definedName name="nvv_List13_6_248" localSheetId="3">#REF!</definedName>
    <definedName name="nvv_List13_6_248" localSheetId="4">#REF!</definedName>
    <definedName name="nvv_List13_6_248" localSheetId="6">#REF!</definedName>
    <definedName name="nvv_List13_6_248">#REF!</definedName>
    <definedName name="nvv_List13_6_249" localSheetId="0">#REF!</definedName>
    <definedName name="nvv_List13_6_249" localSheetId="3">#REF!</definedName>
    <definedName name="nvv_List13_6_249" localSheetId="4">#REF!</definedName>
    <definedName name="nvv_List13_6_249" localSheetId="6">#REF!</definedName>
    <definedName name="nvv_List13_6_249">#REF!</definedName>
    <definedName name="nvv_List13_6_250" localSheetId="0">#REF!</definedName>
    <definedName name="nvv_List13_6_250" localSheetId="3">#REF!</definedName>
    <definedName name="nvv_List13_6_250" localSheetId="4">#REF!</definedName>
    <definedName name="nvv_List13_6_250" localSheetId="6">#REF!</definedName>
    <definedName name="nvv_List13_6_250">#REF!</definedName>
    <definedName name="nvv_List13_6_251" localSheetId="0">#REF!</definedName>
    <definedName name="nvv_List13_6_251" localSheetId="3">#REF!</definedName>
    <definedName name="nvv_List13_6_251" localSheetId="4">#REF!</definedName>
    <definedName name="nvv_List13_6_251" localSheetId="6">#REF!</definedName>
    <definedName name="nvv_List13_6_251">#REF!</definedName>
    <definedName name="nvv_List13_6_252" localSheetId="0">#REF!</definedName>
    <definedName name="nvv_List13_6_252" localSheetId="3">#REF!</definedName>
    <definedName name="nvv_List13_6_252" localSheetId="4">#REF!</definedName>
    <definedName name="nvv_List13_6_252" localSheetId="6">#REF!</definedName>
    <definedName name="nvv_List13_6_252">#REF!</definedName>
    <definedName name="nvv_List13_6_253" localSheetId="0">#REF!</definedName>
    <definedName name="nvv_List13_6_253" localSheetId="3">#REF!</definedName>
    <definedName name="nvv_List13_6_253" localSheetId="4">#REF!</definedName>
    <definedName name="nvv_List13_6_253" localSheetId="6">#REF!</definedName>
    <definedName name="nvv_List13_6_253">#REF!</definedName>
    <definedName name="nvv_List13_6_254" localSheetId="0">#REF!</definedName>
    <definedName name="nvv_List13_6_254" localSheetId="3">#REF!</definedName>
    <definedName name="nvv_List13_6_254" localSheetId="4">#REF!</definedName>
    <definedName name="nvv_List13_6_254" localSheetId="6">#REF!</definedName>
    <definedName name="nvv_List13_6_254">#REF!</definedName>
    <definedName name="nvv_List13_6_255" localSheetId="0">#REF!</definedName>
    <definedName name="nvv_List13_6_255" localSheetId="3">#REF!</definedName>
    <definedName name="nvv_List13_6_255" localSheetId="4">#REF!</definedName>
    <definedName name="nvv_List13_6_255" localSheetId="6">#REF!</definedName>
    <definedName name="nvv_List13_6_255">#REF!</definedName>
    <definedName name="nvv_List13_6_256" localSheetId="0">#REF!</definedName>
    <definedName name="nvv_List13_6_256" localSheetId="3">#REF!</definedName>
    <definedName name="nvv_List13_6_256" localSheetId="4">#REF!</definedName>
    <definedName name="nvv_List13_6_256" localSheetId="6">#REF!</definedName>
    <definedName name="nvv_List13_6_256">#REF!</definedName>
    <definedName name="nvv_List13_6_257" localSheetId="0">#REF!</definedName>
    <definedName name="nvv_List13_6_257" localSheetId="3">#REF!</definedName>
    <definedName name="nvv_List13_6_257" localSheetId="4">#REF!</definedName>
    <definedName name="nvv_List13_6_257" localSheetId="6">#REF!</definedName>
    <definedName name="nvv_List13_6_257">#REF!</definedName>
    <definedName name="nvv_List13_6_258" localSheetId="0">#REF!</definedName>
    <definedName name="nvv_List13_6_258" localSheetId="3">#REF!</definedName>
    <definedName name="nvv_List13_6_258" localSheetId="4">#REF!</definedName>
    <definedName name="nvv_List13_6_258" localSheetId="6">#REF!</definedName>
    <definedName name="nvv_List13_6_258">#REF!</definedName>
    <definedName name="nvv_List13_6_259" localSheetId="0">#REF!</definedName>
    <definedName name="nvv_List13_6_259" localSheetId="3">#REF!</definedName>
    <definedName name="nvv_List13_6_259" localSheetId="4">#REF!</definedName>
    <definedName name="nvv_List13_6_259" localSheetId="6">#REF!</definedName>
    <definedName name="nvv_List13_6_259">#REF!</definedName>
    <definedName name="nvv_List13_6_260" localSheetId="0">#REF!</definedName>
    <definedName name="nvv_List13_6_260" localSheetId="3">#REF!</definedName>
    <definedName name="nvv_List13_6_260" localSheetId="4">#REF!</definedName>
    <definedName name="nvv_List13_6_260" localSheetId="6">#REF!</definedName>
    <definedName name="nvv_List13_6_260">#REF!</definedName>
    <definedName name="nvv_List13_6_261" localSheetId="0">#REF!</definedName>
    <definedName name="nvv_List13_6_261" localSheetId="3">#REF!</definedName>
    <definedName name="nvv_List13_6_261" localSheetId="4">#REF!</definedName>
    <definedName name="nvv_List13_6_261" localSheetId="6">#REF!</definedName>
    <definedName name="nvv_List13_6_261">#REF!</definedName>
    <definedName name="nvv_List13_6_262" localSheetId="0">#REF!</definedName>
    <definedName name="nvv_List13_6_262" localSheetId="3">#REF!</definedName>
    <definedName name="nvv_List13_6_262" localSheetId="4">#REF!</definedName>
    <definedName name="nvv_List13_6_262" localSheetId="6">#REF!</definedName>
    <definedName name="nvv_List13_6_262">#REF!</definedName>
    <definedName name="nvv_List13_6_263" localSheetId="0">#REF!</definedName>
    <definedName name="nvv_List13_6_263" localSheetId="3">#REF!</definedName>
    <definedName name="nvv_List13_6_263" localSheetId="4">#REF!</definedName>
    <definedName name="nvv_List13_6_263" localSheetId="6">#REF!</definedName>
    <definedName name="nvv_List13_6_263">#REF!</definedName>
    <definedName name="nvv_List13_6_264" localSheetId="0">#REF!</definedName>
    <definedName name="nvv_List13_6_264" localSheetId="3">#REF!</definedName>
    <definedName name="nvv_List13_6_264" localSheetId="4">#REF!</definedName>
    <definedName name="nvv_List13_6_264" localSheetId="6">#REF!</definedName>
    <definedName name="nvv_List13_6_264">#REF!</definedName>
    <definedName name="nvv_List13_6_267" localSheetId="0">#REF!</definedName>
    <definedName name="nvv_List13_6_267" localSheetId="3">#REF!</definedName>
    <definedName name="nvv_List13_6_267" localSheetId="4">#REF!</definedName>
    <definedName name="nvv_List13_6_267" localSheetId="6">#REF!</definedName>
    <definedName name="nvv_List13_6_267">#REF!</definedName>
    <definedName name="nvv_List13_6_268" localSheetId="0">#REF!</definedName>
    <definedName name="nvv_List13_6_268" localSheetId="3">#REF!</definedName>
    <definedName name="nvv_List13_6_268" localSheetId="4">#REF!</definedName>
    <definedName name="nvv_List13_6_268" localSheetId="6">#REF!</definedName>
    <definedName name="nvv_List13_6_268">#REF!</definedName>
    <definedName name="nvv_List13_6_269" localSheetId="0">#REF!</definedName>
    <definedName name="nvv_List13_6_269" localSheetId="3">#REF!</definedName>
    <definedName name="nvv_List13_6_269" localSheetId="4">#REF!</definedName>
    <definedName name="nvv_List13_6_269" localSheetId="6">#REF!</definedName>
    <definedName name="nvv_List13_6_269">#REF!</definedName>
    <definedName name="nvv_List13_6_270" localSheetId="0">#REF!</definedName>
    <definedName name="nvv_List13_6_270" localSheetId="3">#REF!</definedName>
    <definedName name="nvv_List13_6_270" localSheetId="4">#REF!</definedName>
    <definedName name="nvv_List13_6_270" localSheetId="6">#REF!</definedName>
    <definedName name="nvv_List13_6_270">#REF!</definedName>
    <definedName name="nvv_List13_6_271" localSheetId="0">#REF!</definedName>
    <definedName name="nvv_List13_6_271" localSheetId="3">#REF!</definedName>
    <definedName name="nvv_List13_6_271" localSheetId="4">#REF!</definedName>
    <definedName name="nvv_List13_6_271" localSheetId="6">#REF!</definedName>
    <definedName name="nvv_List13_6_271">#REF!</definedName>
    <definedName name="nvv_List13_6_272" localSheetId="0">#REF!</definedName>
    <definedName name="nvv_List13_6_272" localSheetId="3">#REF!</definedName>
    <definedName name="nvv_List13_6_272" localSheetId="4">#REF!</definedName>
    <definedName name="nvv_List13_6_272" localSheetId="6">#REF!</definedName>
    <definedName name="nvv_List13_6_272">#REF!</definedName>
    <definedName name="nvv_List13_6_273" localSheetId="0">#REF!</definedName>
    <definedName name="nvv_List13_6_273" localSheetId="3">#REF!</definedName>
    <definedName name="nvv_List13_6_273" localSheetId="4">#REF!</definedName>
    <definedName name="nvv_List13_6_273" localSheetId="6">#REF!</definedName>
    <definedName name="nvv_List13_6_273">#REF!</definedName>
    <definedName name="nvv_List13_6_274" localSheetId="0">#REF!</definedName>
    <definedName name="nvv_List13_6_274" localSheetId="3">#REF!</definedName>
    <definedName name="nvv_List13_6_274" localSheetId="4">#REF!</definedName>
    <definedName name="nvv_List13_6_274" localSheetId="6">#REF!</definedName>
    <definedName name="nvv_List13_6_274">#REF!</definedName>
    <definedName name="nvv_List13_6_275" localSheetId="0">#REF!</definedName>
    <definedName name="nvv_List13_6_275" localSheetId="3">#REF!</definedName>
    <definedName name="nvv_List13_6_275" localSheetId="4">#REF!</definedName>
    <definedName name="nvv_List13_6_275" localSheetId="6">#REF!</definedName>
    <definedName name="nvv_List13_6_275">#REF!</definedName>
    <definedName name="nvv_List13_6_276" localSheetId="0">#REF!</definedName>
    <definedName name="nvv_List13_6_276" localSheetId="3">#REF!</definedName>
    <definedName name="nvv_List13_6_276" localSheetId="4">#REF!</definedName>
    <definedName name="nvv_List13_6_276" localSheetId="6">#REF!</definedName>
    <definedName name="nvv_List13_6_276">#REF!</definedName>
    <definedName name="nvv_List13_6_277" localSheetId="0">#REF!</definedName>
    <definedName name="nvv_List13_6_277" localSheetId="3">#REF!</definedName>
    <definedName name="nvv_List13_6_277" localSheetId="4">#REF!</definedName>
    <definedName name="nvv_List13_6_277" localSheetId="6">#REF!</definedName>
    <definedName name="nvv_List13_6_277">#REF!</definedName>
    <definedName name="nvv_List13_6_278" localSheetId="0">#REF!</definedName>
    <definedName name="nvv_List13_6_278" localSheetId="3">#REF!</definedName>
    <definedName name="nvv_List13_6_278" localSheetId="4">#REF!</definedName>
    <definedName name="nvv_List13_6_278" localSheetId="6">#REF!</definedName>
    <definedName name="nvv_List13_6_278">#REF!</definedName>
    <definedName name="nvv_List13_6_279" localSheetId="0">#REF!</definedName>
    <definedName name="nvv_List13_6_279" localSheetId="3">#REF!</definedName>
    <definedName name="nvv_List13_6_279" localSheetId="4">#REF!</definedName>
    <definedName name="nvv_List13_6_279" localSheetId="6">#REF!</definedName>
    <definedName name="nvv_List13_6_279">#REF!</definedName>
    <definedName name="nvv_List13_6_280" localSheetId="0">#REF!</definedName>
    <definedName name="nvv_List13_6_280" localSheetId="3">#REF!</definedName>
    <definedName name="nvv_List13_6_280" localSheetId="4">#REF!</definedName>
    <definedName name="nvv_List13_6_280" localSheetId="6">#REF!</definedName>
    <definedName name="nvv_List13_6_280">#REF!</definedName>
    <definedName name="nvv_List13_6_281" localSheetId="0">#REF!</definedName>
    <definedName name="nvv_List13_6_281" localSheetId="3">#REF!</definedName>
    <definedName name="nvv_List13_6_281" localSheetId="4">#REF!</definedName>
    <definedName name="nvv_List13_6_281" localSheetId="6">#REF!</definedName>
    <definedName name="nvv_List13_6_281">#REF!</definedName>
    <definedName name="nvv_List13_6_282" localSheetId="0">#REF!</definedName>
    <definedName name="nvv_List13_6_282" localSheetId="3">#REF!</definedName>
    <definedName name="nvv_List13_6_282" localSheetId="4">#REF!</definedName>
    <definedName name="nvv_List13_6_282" localSheetId="6">#REF!</definedName>
    <definedName name="nvv_List13_6_282">#REF!</definedName>
    <definedName name="nvv_List13_6_283" localSheetId="0">#REF!</definedName>
    <definedName name="nvv_List13_6_283" localSheetId="3">#REF!</definedName>
    <definedName name="nvv_List13_6_283" localSheetId="4">#REF!</definedName>
    <definedName name="nvv_List13_6_283" localSheetId="6">#REF!</definedName>
    <definedName name="nvv_List13_6_283">#REF!</definedName>
    <definedName name="nvv_List13_6_284" localSheetId="0">#REF!</definedName>
    <definedName name="nvv_List13_6_284" localSheetId="3">#REF!</definedName>
    <definedName name="nvv_List13_6_284" localSheetId="4">#REF!</definedName>
    <definedName name="nvv_List13_6_284" localSheetId="6">#REF!</definedName>
    <definedName name="nvv_List13_6_284">#REF!</definedName>
    <definedName name="nvv_List13_6_285" localSheetId="0">#REF!</definedName>
    <definedName name="nvv_List13_6_285" localSheetId="3">#REF!</definedName>
    <definedName name="nvv_List13_6_285" localSheetId="4">#REF!</definedName>
    <definedName name="nvv_List13_6_285" localSheetId="6">#REF!</definedName>
    <definedName name="nvv_List13_6_285">#REF!</definedName>
    <definedName name="nvv_List13_6_286" localSheetId="0">#REF!</definedName>
    <definedName name="nvv_List13_6_286" localSheetId="3">#REF!</definedName>
    <definedName name="nvv_List13_6_286" localSheetId="4">#REF!</definedName>
    <definedName name="nvv_List13_6_286" localSheetId="6">#REF!</definedName>
    <definedName name="nvv_List13_6_286">#REF!</definedName>
    <definedName name="nvv_List13_6_287" localSheetId="0">#REF!</definedName>
    <definedName name="nvv_List13_6_287" localSheetId="3">#REF!</definedName>
    <definedName name="nvv_List13_6_287" localSheetId="4">#REF!</definedName>
    <definedName name="nvv_List13_6_287" localSheetId="6">#REF!</definedName>
    <definedName name="nvv_List13_6_287">#REF!</definedName>
    <definedName name="nvv_List13_6_288" localSheetId="0">#REF!</definedName>
    <definedName name="nvv_List13_6_288" localSheetId="3">#REF!</definedName>
    <definedName name="nvv_List13_6_288" localSheetId="4">#REF!</definedName>
    <definedName name="nvv_List13_6_288" localSheetId="6">#REF!</definedName>
    <definedName name="nvv_List13_6_288">#REF!</definedName>
    <definedName name="nvv_List13_6_289" localSheetId="0">#REF!</definedName>
    <definedName name="nvv_List13_6_289" localSheetId="3">#REF!</definedName>
    <definedName name="nvv_List13_6_289" localSheetId="4">#REF!</definedName>
    <definedName name="nvv_List13_6_289" localSheetId="6">#REF!</definedName>
    <definedName name="nvv_List13_6_289">#REF!</definedName>
    <definedName name="nvv_List13_6_290" localSheetId="0">#REF!</definedName>
    <definedName name="nvv_List13_6_290" localSheetId="3">#REF!</definedName>
    <definedName name="nvv_List13_6_290" localSheetId="4">#REF!</definedName>
    <definedName name="nvv_List13_6_290" localSheetId="6">#REF!</definedName>
    <definedName name="nvv_List13_6_290">#REF!</definedName>
    <definedName name="nvv_List13_6_291" localSheetId="0">#REF!</definedName>
    <definedName name="nvv_List13_6_291" localSheetId="3">#REF!</definedName>
    <definedName name="nvv_List13_6_291" localSheetId="4">#REF!</definedName>
    <definedName name="nvv_List13_6_291" localSheetId="6">#REF!</definedName>
    <definedName name="nvv_List13_6_291">#REF!</definedName>
    <definedName name="nvv_List13_6_292" localSheetId="0">#REF!</definedName>
    <definedName name="nvv_List13_6_292" localSheetId="3">#REF!</definedName>
    <definedName name="nvv_List13_6_292" localSheetId="4">#REF!</definedName>
    <definedName name="nvv_List13_6_292" localSheetId="6">#REF!</definedName>
    <definedName name="nvv_List13_6_292">#REF!</definedName>
    <definedName name="nvv_List13_6_293" localSheetId="0">#REF!</definedName>
    <definedName name="nvv_List13_6_293" localSheetId="3">#REF!</definedName>
    <definedName name="nvv_List13_6_293" localSheetId="4">#REF!</definedName>
    <definedName name="nvv_List13_6_293" localSheetId="6">#REF!</definedName>
    <definedName name="nvv_List13_6_293">#REF!</definedName>
    <definedName name="nvv_List13_6_294" localSheetId="0">#REF!</definedName>
    <definedName name="nvv_List13_6_294" localSheetId="3">#REF!</definedName>
    <definedName name="nvv_List13_6_294" localSheetId="4">#REF!</definedName>
    <definedName name="nvv_List13_6_294" localSheetId="6">#REF!</definedName>
    <definedName name="nvv_List13_6_294">#REF!</definedName>
    <definedName name="nvv_List13_6_295" localSheetId="0">#REF!</definedName>
    <definedName name="nvv_List13_6_295" localSheetId="3">#REF!</definedName>
    <definedName name="nvv_List13_6_295" localSheetId="4">#REF!</definedName>
    <definedName name="nvv_List13_6_295" localSheetId="6">#REF!</definedName>
    <definedName name="nvv_List13_6_295">#REF!</definedName>
    <definedName name="nvv_List13_6_296" localSheetId="0">#REF!</definedName>
    <definedName name="nvv_List13_6_296" localSheetId="3">#REF!</definedName>
    <definedName name="nvv_List13_6_296" localSheetId="4">#REF!</definedName>
    <definedName name="nvv_List13_6_296" localSheetId="6">#REF!</definedName>
    <definedName name="nvv_List13_6_296">#REF!</definedName>
    <definedName name="nvv_List13_6_297" localSheetId="0">#REF!</definedName>
    <definedName name="nvv_List13_6_297" localSheetId="3">#REF!</definedName>
    <definedName name="nvv_List13_6_297" localSheetId="4">#REF!</definedName>
    <definedName name="nvv_List13_6_297" localSheetId="6">#REF!</definedName>
    <definedName name="nvv_List13_6_297">#REF!</definedName>
    <definedName name="nvv_List13_6_298" localSheetId="0">#REF!</definedName>
    <definedName name="nvv_List13_6_298" localSheetId="3">#REF!</definedName>
    <definedName name="nvv_List13_6_298" localSheetId="4">#REF!</definedName>
    <definedName name="nvv_List13_6_298" localSheetId="6">#REF!</definedName>
    <definedName name="nvv_List13_6_298">#REF!</definedName>
    <definedName name="nvv_List13_6_299" localSheetId="0">#REF!</definedName>
    <definedName name="nvv_List13_6_299" localSheetId="3">#REF!</definedName>
    <definedName name="nvv_List13_6_299" localSheetId="4">#REF!</definedName>
    <definedName name="nvv_List13_6_299" localSheetId="6">#REF!</definedName>
    <definedName name="nvv_List13_6_299">#REF!</definedName>
    <definedName name="nvv_List13_6_300" localSheetId="0">#REF!</definedName>
    <definedName name="nvv_List13_6_300" localSheetId="3">#REF!</definedName>
    <definedName name="nvv_List13_6_300" localSheetId="4">#REF!</definedName>
    <definedName name="nvv_List13_6_300" localSheetId="6">#REF!</definedName>
    <definedName name="nvv_List13_6_300">#REF!</definedName>
    <definedName name="nvv_List13_6_301" localSheetId="0">#REF!</definedName>
    <definedName name="nvv_List13_6_301" localSheetId="3">#REF!</definedName>
    <definedName name="nvv_List13_6_301" localSheetId="4">#REF!</definedName>
    <definedName name="nvv_List13_6_301" localSheetId="6">#REF!</definedName>
    <definedName name="nvv_List13_6_301">#REF!</definedName>
    <definedName name="nvv_List13_6_302" localSheetId="0">#REF!</definedName>
    <definedName name="nvv_List13_6_302" localSheetId="3">#REF!</definedName>
    <definedName name="nvv_List13_6_302" localSheetId="4">#REF!</definedName>
    <definedName name="nvv_List13_6_302" localSheetId="6">#REF!</definedName>
    <definedName name="nvv_List13_6_302">#REF!</definedName>
    <definedName name="nvv_List13_6_303" localSheetId="0">#REF!</definedName>
    <definedName name="nvv_List13_6_303" localSheetId="3">#REF!</definedName>
    <definedName name="nvv_List13_6_303" localSheetId="4">#REF!</definedName>
    <definedName name="nvv_List13_6_303" localSheetId="6">#REF!</definedName>
    <definedName name="nvv_List13_6_303">#REF!</definedName>
    <definedName name="nvv_List13_6_304" localSheetId="0">#REF!</definedName>
    <definedName name="nvv_List13_6_304" localSheetId="3">#REF!</definedName>
    <definedName name="nvv_List13_6_304" localSheetId="4">#REF!</definedName>
    <definedName name="nvv_List13_6_304" localSheetId="6">#REF!</definedName>
    <definedName name="nvv_List13_6_304">#REF!</definedName>
    <definedName name="nvv_List13_6_305" localSheetId="0">#REF!</definedName>
    <definedName name="nvv_List13_6_305" localSheetId="3">#REF!</definedName>
    <definedName name="nvv_List13_6_305" localSheetId="4">#REF!</definedName>
    <definedName name="nvv_List13_6_305" localSheetId="6">#REF!</definedName>
    <definedName name="nvv_List13_6_305">#REF!</definedName>
    <definedName name="nvv_List13_6_306" localSheetId="0">#REF!</definedName>
    <definedName name="nvv_List13_6_306" localSheetId="3">#REF!</definedName>
    <definedName name="nvv_List13_6_306" localSheetId="4">#REF!</definedName>
    <definedName name="nvv_List13_6_306" localSheetId="6">#REF!</definedName>
    <definedName name="nvv_List13_6_306">#REF!</definedName>
    <definedName name="nvv_List13_6_307" localSheetId="0">#REF!</definedName>
    <definedName name="nvv_List13_6_307" localSheetId="3">#REF!</definedName>
    <definedName name="nvv_List13_6_307" localSheetId="4">#REF!</definedName>
    <definedName name="nvv_List13_6_307" localSheetId="6">#REF!</definedName>
    <definedName name="nvv_List13_6_307">#REF!</definedName>
    <definedName name="nvv_List13_6_308" localSheetId="0">#REF!</definedName>
    <definedName name="nvv_List13_6_308" localSheetId="3">#REF!</definedName>
    <definedName name="nvv_List13_6_308" localSheetId="4">#REF!</definedName>
    <definedName name="nvv_List13_6_308" localSheetId="6">#REF!</definedName>
    <definedName name="nvv_List13_6_308">#REF!</definedName>
    <definedName name="nvv_List13_6_309" localSheetId="0">#REF!</definedName>
    <definedName name="nvv_List13_6_309" localSheetId="3">#REF!</definedName>
    <definedName name="nvv_List13_6_309" localSheetId="4">#REF!</definedName>
    <definedName name="nvv_List13_6_309" localSheetId="6">#REF!</definedName>
    <definedName name="nvv_List13_6_309">#REF!</definedName>
    <definedName name="nvv_List13_6_310" localSheetId="0">#REF!</definedName>
    <definedName name="nvv_List13_6_310" localSheetId="3">#REF!</definedName>
    <definedName name="nvv_List13_6_310" localSheetId="4">#REF!</definedName>
    <definedName name="nvv_List13_6_310" localSheetId="6">#REF!</definedName>
    <definedName name="nvv_List13_6_310">#REF!</definedName>
    <definedName name="nvv_List13_6_311" localSheetId="0">#REF!</definedName>
    <definedName name="nvv_List13_6_311" localSheetId="3">#REF!</definedName>
    <definedName name="nvv_List13_6_311" localSheetId="4">#REF!</definedName>
    <definedName name="nvv_List13_6_311" localSheetId="6">#REF!</definedName>
    <definedName name="nvv_List13_6_311">#REF!</definedName>
    <definedName name="nvv_List13_6_313" localSheetId="0">#REF!</definedName>
    <definedName name="nvv_List13_6_313" localSheetId="3">#REF!</definedName>
    <definedName name="nvv_List13_6_313" localSheetId="4">#REF!</definedName>
    <definedName name="nvv_List13_6_313" localSheetId="6">#REF!</definedName>
    <definedName name="nvv_List13_6_313">#REF!</definedName>
    <definedName name="nvv_List13_6_314" localSheetId="0">#REF!</definedName>
    <definedName name="nvv_List13_6_314" localSheetId="3">#REF!</definedName>
    <definedName name="nvv_List13_6_314" localSheetId="4">#REF!</definedName>
    <definedName name="nvv_List13_6_314" localSheetId="6">#REF!</definedName>
    <definedName name="nvv_List13_6_314">#REF!</definedName>
    <definedName name="nvv_List13_6_315" localSheetId="0">#REF!</definedName>
    <definedName name="nvv_List13_6_315" localSheetId="3">#REF!</definedName>
    <definedName name="nvv_List13_6_315" localSheetId="4">#REF!</definedName>
    <definedName name="nvv_List13_6_315" localSheetId="6">#REF!</definedName>
    <definedName name="nvv_List13_6_315">#REF!</definedName>
    <definedName name="nvv_List13_6_317" localSheetId="0">#REF!</definedName>
    <definedName name="nvv_List13_6_317" localSheetId="3">#REF!</definedName>
    <definedName name="nvv_List13_6_317" localSheetId="4">#REF!</definedName>
    <definedName name="nvv_List13_6_317" localSheetId="6">#REF!</definedName>
    <definedName name="nvv_List13_6_317">#REF!</definedName>
    <definedName name="nvv_List13_6_318" localSheetId="0">#REF!</definedName>
    <definedName name="nvv_List13_6_318" localSheetId="3">#REF!</definedName>
    <definedName name="nvv_List13_6_318" localSheetId="4">#REF!</definedName>
    <definedName name="nvv_List13_6_318" localSheetId="6">#REF!</definedName>
    <definedName name="nvv_List13_6_318">#REF!</definedName>
    <definedName name="nvv_List13_6_319" localSheetId="0">#REF!</definedName>
    <definedName name="nvv_List13_6_319" localSheetId="3">#REF!</definedName>
    <definedName name="nvv_List13_6_319" localSheetId="4">#REF!</definedName>
    <definedName name="nvv_List13_6_319" localSheetId="6">#REF!</definedName>
    <definedName name="nvv_List13_6_319">#REF!</definedName>
    <definedName name="nvv_List13_6_320" localSheetId="0">#REF!</definedName>
    <definedName name="nvv_List13_6_320" localSheetId="3">#REF!</definedName>
    <definedName name="nvv_List13_6_320" localSheetId="4">#REF!</definedName>
    <definedName name="nvv_List13_6_320" localSheetId="6">#REF!</definedName>
    <definedName name="nvv_List13_6_320">#REF!</definedName>
    <definedName name="nvv_List13_6_324" localSheetId="0">#REF!</definedName>
    <definedName name="nvv_List13_6_324" localSheetId="3">#REF!</definedName>
    <definedName name="nvv_List13_6_324" localSheetId="4">#REF!</definedName>
    <definedName name="nvv_List13_6_324" localSheetId="6">#REF!</definedName>
    <definedName name="nvv_List13_6_324">#REF!</definedName>
    <definedName name="o" localSheetId="0">'Приложение 1 ПАО ФСК'!o</definedName>
    <definedName name="o" localSheetId="3">#N/A</definedName>
    <definedName name="o" localSheetId="5">'Приложение 6 2024'!o</definedName>
    <definedName name="o">[0]!o</definedName>
    <definedName name="OCT" localSheetId="0">#REF!</definedName>
    <definedName name="OCT" localSheetId="3">#REF!</definedName>
    <definedName name="OCT" localSheetId="4">#REF!</definedName>
    <definedName name="OCT" localSheetId="6">#REF!</definedName>
    <definedName name="OCT">#REF!</definedName>
    <definedName name="OKTMO" localSheetId="0">#REF!</definedName>
    <definedName name="OKTMO" localSheetId="3">#REF!</definedName>
    <definedName name="OKTMO" localSheetId="4">#REF!</definedName>
    <definedName name="OKTMO" localSheetId="6">#REF!</definedName>
    <definedName name="OKTMO">#REF!</definedName>
    <definedName name="öó" localSheetId="0">'Приложение 1 ПАО ФСК'!öó</definedName>
    <definedName name="öó" localSheetId="3">#N/A</definedName>
    <definedName name="öó" localSheetId="5">'Приложение 6 2024'!öó</definedName>
    <definedName name="öó">[0]!öó</definedName>
    <definedName name="ORE" localSheetId="0">#REF!</definedName>
    <definedName name="ORE" localSheetId="3">#REF!</definedName>
    <definedName name="ORE" localSheetId="4">#REF!</definedName>
    <definedName name="ORE" localSheetId="6">#REF!</definedName>
    <definedName name="ORE">#REF!</definedName>
    <definedName name="Org_list" localSheetId="0">#REF!</definedName>
    <definedName name="Org_list" localSheetId="3">#REF!</definedName>
    <definedName name="Org_list" localSheetId="4">#REF!</definedName>
    <definedName name="Org_list" localSheetId="6">#REF!</definedName>
    <definedName name="Org_list">#REF!</definedName>
    <definedName name="OTH_DATA" localSheetId="0">#REF!</definedName>
    <definedName name="OTH_DATA" localSheetId="3">#REF!</definedName>
    <definedName name="OTH_DATA" localSheetId="4">#REF!</definedName>
    <definedName name="OTH_DATA" localSheetId="6">#REF!</definedName>
    <definedName name="OTH_DATA">#REF!</definedName>
    <definedName name="OTH_LIST" localSheetId="0">#REF!</definedName>
    <definedName name="OTH_LIST" localSheetId="3">#REF!</definedName>
    <definedName name="OTH_LIST" localSheetId="4">#REF!</definedName>
    <definedName name="OTH_LIST" localSheetId="6">#REF!</definedName>
    <definedName name="OTH_LIST">#REF!</definedName>
    <definedName name="P1_ESO_PROT" localSheetId="0" hidden="1">#REF!,#REF!,#REF!,#REF!,#REF!,#REF!,#REF!,#REF!</definedName>
    <definedName name="P1_ESO_PROT" localSheetId="2" hidden="1">#REF!,#REF!,#REF!,#REF!,#REF!,#REF!,#REF!,#REF!</definedName>
    <definedName name="P1_ESO_PROT" localSheetId="3" hidden="1">#REF!,#REF!,#REF!,#REF!,#REF!,#REF!,#REF!,#REF!</definedName>
    <definedName name="P1_ESO_PROT" localSheetId="4" hidden="1">#REF!,#REF!,#REF!,#REF!,#REF!,#REF!,#REF!,#REF!</definedName>
    <definedName name="P1_ESO_PROT" localSheetId="6" hidden="1">#REF!,#REF!,#REF!,#REF!,#REF!,#REF!,#REF!,#REF!</definedName>
    <definedName name="P1_ESO_PROT" hidden="1">#REF!,#REF!,#REF!,#REF!,#REF!,#REF!,#REF!,#REF!</definedName>
    <definedName name="P1_SBT_PROT" localSheetId="0" hidden="1">#REF!,#REF!,#REF!,#REF!,#REF!,#REF!,#REF!</definedName>
    <definedName name="P1_SBT_PROT" localSheetId="2" hidden="1">#REF!,#REF!,#REF!,#REF!,#REF!,#REF!,#REF!</definedName>
    <definedName name="P1_SBT_PROT" localSheetId="3" hidden="1">#REF!,#REF!,#REF!,#REF!,#REF!,#REF!,#REF!</definedName>
    <definedName name="P1_SBT_PROT" localSheetId="4" hidden="1">#REF!,#REF!,#REF!,#REF!,#REF!,#REF!,#REF!</definedName>
    <definedName name="P1_SBT_PROT" localSheetId="6" hidden="1">#REF!,#REF!,#REF!,#REF!,#REF!,#REF!,#REF!</definedName>
    <definedName name="P1_SBT_PROT" hidden="1">#REF!,#REF!,#REF!,#REF!,#REF!,#REF!,#REF!</definedName>
    <definedName name="P1_SC_CLR" localSheetId="0" hidden="1">#REF!,#REF!,#REF!,#REF!,#REF!</definedName>
    <definedName name="P1_SC_CLR" localSheetId="4" hidden="1">#REF!,#REF!,#REF!,#REF!,#REF!</definedName>
    <definedName name="P1_SC_CLR" localSheetId="6" hidden="1">#REF!,#REF!,#REF!,#REF!,#REF!</definedName>
    <definedName name="P1_SC_CLR" hidden="1">#REF!,#REF!,#REF!,#REF!,#REF!</definedName>
    <definedName name="P1_SC22" localSheetId="0" hidden="1">#REF!,#REF!,#REF!,#REF!,#REF!,#REF!</definedName>
    <definedName name="P1_SC22" localSheetId="3" hidden="1">#REF!,#REF!,#REF!,#REF!,#REF!,#REF!</definedName>
    <definedName name="P1_SC22" localSheetId="4" hidden="1">#REF!,#REF!,#REF!,#REF!,#REF!,#REF!</definedName>
    <definedName name="P1_SC22" localSheetId="6" hidden="1">#REF!,#REF!,#REF!,#REF!,#REF!,#REF!</definedName>
    <definedName name="P1_SC22" hidden="1">#REF!,#REF!,#REF!,#REF!,#REF!,#REF!</definedName>
    <definedName name="P1_SCOPE_16_PRT" hidden="1">'[3]16'!$E$15:$I$16,'[3]16'!$E$18:$I$20,'[3]16'!$E$23:$I$23,'[3]16'!$E$26:$I$26,'[3]16'!$E$29:$I$29,'[3]16'!$E$32:$I$32,'[3]16'!$E$35:$I$35,'[3]16'!$B$34,'[3]16'!$B$37</definedName>
    <definedName name="P1_SCOPE_17_PRT" hidden="1">'[3]17'!$E$13:$H$21,'[3]17'!$J$9:$J$11,'[3]17'!$J$13:$J$21,'[3]17'!$E$24:$H$26,'[3]17'!$E$28:$H$36,'[3]17'!$J$24:$M$26,'[3]17'!$J$28:$M$36,'[3]17'!$E$39:$H$41</definedName>
    <definedName name="P1_SCOPE_4_PRT" hidden="1">'[3]4'!$F$23:$I$23,'[3]4'!$F$25:$I$25,'[3]4'!$F$27:$I$31,'[3]4'!$K$14:$N$20,'[3]4'!$K$23:$N$23,'[3]4'!$K$25:$N$25,'[3]4'!$K$27:$N$31,'[3]4'!$P$14:$S$20,'[3]4'!$P$23:$S$23</definedName>
    <definedName name="P1_SCOPE_5_PRT" hidden="1">'[3]5'!$F$23:$I$23,'[3]5'!$F$25:$I$25,'[3]5'!$F$27:$I$31,'[3]5'!$K$14:$N$21,'[3]5'!$K$23:$N$23,'[3]5'!$K$25:$N$25,'[3]5'!$K$27:$N$31,'[3]5'!$P$14:$S$21,'[3]5'!$P$23:$S$23</definedName>
    <definedName name="P1_SCOPE_CORR" localSheetId="0" hidden="1">#REF!,#REF!,#REF!,#REF!,#REF!,#REF!,#REF!</definedName>
    <definedName name="P1_SCOPE_CORR" localSheetId="3" hidden="1">#REF!,#REF!,#REF!,#REF!,#REF!,#REF!,#REF!</definedName>
    <definedName name="P1_SCOPE_CORR" localSheetId="4" hidden="1">#REF!,#REF!,#REF!,#REF!,#REF!,#REF!,#REF!</definedName>
    <definedName name="P1_SCOPE_CORR" localSheetId="6" hidden="1">#REF!,#REF!,#REF!,#REF!,#REF!,#REF!,#REF!</definedName>
    <definedName name="P1_SCOPE_CORR" hidden="1">#REF!,#REF!,#REF!,#REF!,#REF!,#REF!,#REF!</definedName>
    <definedName name="P1_SCOPE_F1_PRT" hidden="1">'[3]Ф-1 (для АО-энерго)'!$D$74:$E$84,'[3]Ф-1 (для АО-энерго)'!$D$71:$E$72,'[3]Ф-1 (для АО-энерго)'!$D$66:$E$69,'[3]Ф-1 (для АО-энерго)'!$D$61:$E$64</definedName>
    <definedName name="P1_SCOPE_F2_PRT" hidden="1">'[3]Ф-2 (для АО-энерго)'!$G$56,'[3]Ф-2 (для АО-энерго)'!$E$55:$E$56,'[3]Ф-2 (для АО-энерго)'!$F$55:$G$55,'[3]Ф-2 (для АО-энерго)'!$D$55</definedName>
    <definedName name="P1_SCOPE_FLOAD" localSheetId="0" hidden="1">#REF!,#REF!,#REF!,#REF!,#REF!,#REF!</definedName>
    <definedName name="P1_SCOPE_FLOAD" localSheetId="2" hidden="1">#REF!,#REF!,#REF!,#REF!,#REF!,#REF!</definedName>
    <definedName name="P1_SCOPE_FLOAD" localSheetId="3" hidden="1">#REF!,#REF!,#REF!,#REF!,#REF!,#REF!</definedName>
    <definedName name="P1_SCOPE_FLOAD" localSheetId="4" hidden="1">#REF!,#REF!,#REF!,#REF!,#REF!,#REF!</definedName>
    <definedName name="P1_SCOPE_FLOAD" localSheetId="6" hidden="1">#REF!,#REF!,#REF!,#REF!,#REF!,#REF!</definedName>
    <definedName name="P1_SCOPE_FLOAD" hidden="1">#REF!,#REF!,#REF!,#REF!,#REF!,#REF!</definedName>
    <definedName name="P1_SCOPE_FRML" localSheetId="0" hidden="1">#REF!,#REF!,#REF!,#REF!,#REF!,#REF!</definedName>
    <definedName name="P1_SCOPE_FRML" localSheetId="2" hidden="1">#REF!,#REF!,#REF!,#REF!,#REF!,#REF!</definedName>
    <definedName name="P1_SCOPE_FRML" localSheetId="3" hidden="1">#REF!,#REF!,#REF!,#REF!,#REF!,#REF!</definedName>
    <definedName name="P1_SCOPE_FRML" localSheetId="4" hidden="1">#REF!,#REF!,#REF!,#REF!,#REF!,#REF!</definedName>
    <definedName name="P1_SCOPE_FRML" localSheetId="6" hidden="1">#REF!,#REF!,#REF!,#REF!,#REF!,#REF!</definedName>
    <definedName name="P1_SCOPE_FRML" hidden="1">#REF!,#REF!,#REF!,#REF!,#REF!,#REF!</definedName>
    <definedName name="P1_SCOPE_FST7" localSheetId="0" hidden="1">#REF!,#REF!,#REF!,#REF!,#REF!,#REF!</definedName>
    <definedName name="P1_SCOPE_FST7" localSheetId="3" hidden="1">#REF!,#REF!,#REF!,#REF!,#REF!,#REF!</definedName>
    <definedName name="P1_SCOPE_FST7" localSheetId="4" hidden="1">#REF!,#REF!,#REF!,#REF!,#REF!,#REF!</definedName>
    <definedName name="P1_SCOPE_FST7" localSheetId="6" hidden="1">#REF!,#REF!,#REF!,#REF!,#REF!,#REF!</definedName>
    <definedName name="P1_SCOPE_FST7" hidden="1">#REF!,#REF!,#REF!,#REF!,#REF!,#REF!</definedName>
    <definedName name="P1_SCOPE_FULL_LOAD" localSheetId="0" hidden="1">#REF!,#REF!,#REF!,#REF!,#REF!,#REF!</definedName>
    <definedName name="P1_SCOPE_FULL_LOAD" localSheetId="3" hidden="1">#REF!,#REF!,#REF!,#REF!,#REF!,#REF!</definedName>
    <definedName name="P1_SCOPE_FULL_LOAD" localSheetId="4" hidden="1">#REF!,#REF!,#REF!,#REF!,#REF!,#REF!</definedName>
    <definedName name="P1_SCOPE_FULL_LOAD" localSheetId="6" hidden="1">#REF!,#REF!,#REF!,#REF!,#REF!,#REF!</definedName>
    <definedName name="P1_SCOPE_FULL_LOAD" hidden="1">#REF!,#REF!,#REF!,#REF!,#REF!,#REF!</definedName>
    <definedName name="P1_SCOPE_IND" localSheetId="0" hidden="1">#REF!,#REF!,#REF!,#REF!,#REF!,#REF!</definedName>
    <definedName name="P1_SCOPE_IND" localSheetId="3" hidden="1">#REF!,#REF!,#REF!,#REF!,#REF!,#REF!</definedName>
    <definedName name="P1_SCOPE_IND" localSheetId="4" hidden="1">#REF!,#REF!,#REF!,#REF!,#REF!,#REF!</definedName>
    <definedName name="P1_SCOPE_IND" localSheetId="6" hidden="1">#REF!,#REF!,#REF!,#REF!,#REF!,#REF!</definedName>
    <definedName name="P1_SCOPE_IND" hidden="1">#REF!,#REF!,#REF!,#REF!,#REF!,#REF!</definedName>
    <definedName name="P1_SCOPE_IND2" localSheetId="0" hidden="1">#REF!,#REF!,#REF!,#REF!,#REF!</definedName>
    <definedName name="P1_SCOPE_IND2" localSheetId="3" hidden="1">#REF!,#REF!,#REF!,#REF!,#REF!</definedName>
    <definedName name="P1_SCOPE_IND2" localSheetId="4" hidden="1">#REF!,#REF!,#REF!,#REF!,#REF!</definedName>
    <definedName name="P1_SCOPE_IND2" localSheetId="6" hidden="1">#REF!,#REF!,#REF!,#REF!,#REF!</definedName>
    <definedName name="P1_SCOPE_IND2" hidden="1">#REF!,#REF!,#REF!,#REF!,#REF!</definedName>
    <definedName name="P1_SCOPE_NOTIND" localSheetId="0" hidden="1">#REF!,#REF!,#REF!,#REF!,#REF!,#REF!</definedName>
    <definedName name="P1_SCOPE_NOTIND" localSheetId="3" hidden="1">#REF!,#REF!,#REF!,#REF!,#REF!,#REF!</definedName>
    <definedName name="P1_SCOPE_NOTIND" localSheetId="4" hidden="1">#REF!,#REF!,#REF!,#REF!,#REF!,#REF!</definedName>
    <definedName name="P1_SCOPE_NOTIND" localSheetId="6" hidden="1">#REF!,#REF!,#REF!,#REF!,#REF!,#REF!</definedName>
    <definedName name="P1_SCOPE_NOTIND" hidden="1">#REF!,#REF!,#REF!,#REF!,#REF!,#REF!</definedName>
    <definedName name="P1_SCOPE_NotInd2" localSheetId="0" hidden="1">#REF!,#REF!,#REF!,#REF!,#REF!,#REF!,#REF!</definedName>
    <definedName name="P1_SCOPE_NotInd2" localSheetId="3" hidden="1">#REF!,#REF!,#REF!,#REF!,#REF!,#REF!,#REF!</definedName>
    <definedName name="P1_SCOPE_NotInd2" localSheetId="4" hidden="1">#REF!,#REF!,#REF!,#REF!,#REF!,#REF!,#REF!</definedName>
    <definedName name="P1_SCOPE_NotInd2" localSheetId="6" hidden="1">#REF!,#REF!,#REF!,#REF!,#REF!,#REF!,#REF!</definedName>
    <definedName name="P1_SCOPE_NotInd2" hidden="1">#REF!,#REF!,#REF!,#REF!,#REF!,#REF!,#REF!</definedName>
    <definedName name="P1_SCOPE_NotInd3" localSheetId="0" hidden="1">#REF!,#REF!,#REF!,#REF!,#REF!,#REF!,#REF!</definedName>
    <definedName name="P1_SCOPE_NotInd3" localSheetId="3" hidden="1">#REF!,#REF!,#REF!,#REF!,#REF!,#REF!,#REF!</definedName>
    <definedName name="P1_SCOPE_NotInd3" localSheetId="4" hidden="1">#REF!,#REF!,#REF!,#REF!,#REF!,#REF!,#REF!</definedName>
    <definedName name="P1_SCOPE_NotInd3" localSheetId="6" hidden="1">#REF!,#REF!,#REF!,#REF!,#REF!,#REF!,#REF!</definedName>
    <definedName name="P1_SCOPE_NotInd3" hidden="1">#REF!,#REF!,#REF!,#REF!,#REF!,#REF!,#REF!</definedName>
    <definedName name="P1_SCOPE_NotInt" localSheetId="0" hidden="1">#REF!,#REF!,#REF!,#REF!,#REF!,#REF!</definedName>
    <definedName name="P1_SCOPE_NotInt" localSheetId="3" hidden="1">#REF!,#REF!,#REF!,#REF!,#REF!,#REF!</definedName>
    <definedName name="P1_SCOPE_NotInt" localSheetId="4" hidden="1">#REF!,#REF!,#REF!,#REF!,#REF!,#REF!</definedName>
    <definedName name="P1_SCOPE_NotInt" localSheetId="6" hidden="1">#REF!,#REF!,#REF!,#REF!,#REF!,#REF!</definedName>
    <definedName name="P1_SCOPE_NotInt" hidden="1">#REF!,#REF!,#REF!,#REF!,#REF!,#REF!</definedName>
    <definedName name="P1_SCOPE_PER_PRT" hidden="1">[3]перекрестка!$H$15:$H$19,[3]перекрестка!$H$21:$H$25,[3]перекрестка!$J$14:$J$25,[3]перекрестка!$K$15:$K$19,[3]перекрестка!$K$21:$K$25</definedName>
    <definedName name="P1_SCOPE_SAVE2" localSheetId="0" hidden="1">#REF!,#REF!,#REF!,#REF!,#REF!,#REF!,#REF!</definedName>
    <definedName name="P1_SCOPE_SAVE2" localSheetId="3" hidden="1">#REF!,#REF!,#REF!,#REF!,#REF!,#REF!,#REF!</definedName>
    <definedName name="P1_SCOPE_SAVE2" localSheetId="4" hidden="1">#REF!,#REF!,#REF!,#REF!,#REF!,#REF!,#REF!</definedName>
    <definedName name="P1_SCOPE_SAVE2" localSheetId="6" hidden="1">#REF!,#REF!,#REF!,#REF!,#REF!,#REF!,#REF!</definedName>
    <definedName name="P1_SCOPE_SAVE2" hidden="1">#REF!,#REF!,#REF!,#REF!,#REF!,#REF!,#REF!</definedName>
    <definedName name="P1_SCOPE_SV_LD" localSheetId="0">#REF!,#REF!,#REF!,#REF!,#REF!,#REF!,#REF!</definedName>
    <definedName name="P1_SCOPE_SV_LD" localSheetId="2">#REF!,#REF!,#REF!,#REF!,#REF!,#REF!,#REF!</definedName>
    <definedName name="P1_SCOPE_SV_LD" localSheetId="3">#REF!,#REF!,#REF!,#REF!,#REF!,#REF!,#REF!</definedName>
    <definedName name="P1_SCOPE_SV_LD" localSheetId="4" hidden="1">#REF!,#REF!,#REF!,#REF!,#REF!,#REF!,#REF!</definedName>
    <definedName name="P1_SCOPE_SV_LD" localSheetId="6" hidden="1">#REF!,#REF!,#REF!,#REF!,#REF!,#REF!,#REF!</definedName>
    <definedName name="P1_SCOPE_SV_LD" hidden="1">#REF!,#REF!,#REF!,#REF!,#REF!,#REF!,#REF!</definedName>
    <definedName name="P1_SCOPE_SV_LD1" hidden="1">[3]свод!$E$70:$M$79,[3]свод!$E$81:$M$81,[3]свод!$E$83:$M$88,[3]свод!$E$90:$M$90,[3]свод!$E$92:$M$96,[3]свод!$E$98:$M$98,[3]свод!$E$101:$M$102</definedName>
    <definedName name="P1_SCOPE_SV_PRT" hidden="1">[3]свод!$E$18:$I$19,[3]свод!$E$23:$H$26,[3]свод!$E$28:$I$29,[3]свод!$E$32:$I$36,[3]свод!$E$38:$I$40,[3]свод!$E$42:$I$53,[3]свод!$E$55:$I$56</definedName>
    <definedName name="P1_SET_PROT" localSheetId="0" hidden="1">#REF!,#REF!,#REF!,#REF!,#REF!,#REF!,#REF!</definedName>
    <definedName name="P1_SET_PROT" localSheetId="2" hidden="1">#REF!,#REF!,#REF!,#REF!,#REF!,#REF!,#REF!</definedName>
    <definedName name="P1_SET_PROT" localSheetId="3" hidden="1">#REF!,#REF!,#REF!,#REF!,#REF!,#REF!,#REF!</definedName>
    <definedName name="P1_SET_PROT" localSheetId="4" hidden="1">#REF!,#REF!,#REF!,#REF!,#REF!,#REF!,#REF!</definedName>
    <definedName name="P1_SET_PROT" localSheetId="6" hidden="1">#REF!,#REF!,#REF!,#REF!,#REF!,#REF!,#REF!</definedName>
    <definedName name="P1_SET_PROT" hidden="1">#REF!,#REF!,#REF!,#REF!,#REF!,#REF!,#REF!</definedName>
    <definedName name="P1_SET_PRT" localSheetId="0" hidden="1">#REF!,#REF!,#REF!,#REF!,#REF!,#REF!,#REF!</definedName>
    <definedName name="P1_SET_PRT" localSheetId="2" hidden="1">#REF!,#REF!,#REF!,#REF!,#REF!,#REF!,#REF!</definedName>
    <definedName name="P1_SET_PRT" localSheetId="3" hidden="1">#REF!,#REF!,#REF!,#REF!,#REF!,#REF!,#REF!</definedName>
    <definedName name="P1_SET_PRT" localSheetId="4" hidden="1">#REF!,#REF!,#REF!,#REF!,#REF!,#REF!,#REF!</definedName>
    <definedName name="P1_SET_PRT" localSheetId="6" hidden="1">#REF!,#REF!,#REF!,#REF!,#REF!,#REF!,#REF!</definedName>
    <definedName name="P1_SET_PRT" hidden="1">#REF!,#REF!,#REF!,#REF!,#REF!,#REF!,#REF!</definedName>
    <definedName name="P10_SCOPE_FULL_LOAD" localSheetId="0" hidden="1">#REF!,#REF!,#REF!,#REF!,#REF!,#REF!</definedName>
    <definedName name="P10_SCOPE_FULL_LOAD" localSheetId="3" hidden="1">#REF!,#REF!,#REF!,#REF!,#REF!,#REF!</definedName>
    <definedName name="P10_SCOPE_FULL_LOAD" localSheetId="4" hidden="1">#REF!,#REF!,#REF!,#REF!,#REF!,#REF!</definedName>
    <definedName name="P10_SCOPE_FULL_LOAD" localSheetId="6" hidden="1">#REF!,#REF!,#REF!,#REF!,#REF!,#REF!</definedName>
    <definedName name="P10_SCOPE_FULL_LOAD" hidden="1">#REF!,#REF!,#REF!,#REF!,#REF!,#REF!</definedName>
    <definedName name="P11_SCOPE_FULL_LOAD" localSheetId="0" hidden="1">#REF!,#REF!,#REF!,#REF!,#REF!</definedName>
    <definedName name="P11_SCOPE_FULL_LOAD" localSheetId="3" hidden="1">#REF!,#REF!,#REF!,#REF!,#REF!</definedName>
    <definedName name="P11_SCOPE_FULL_LOAD" localSheetId="4" hidden="1">#REF!,#REF!,#REF!,#REF!,#REF!</definedName>
    <definedName name="P11_SCOPE_FULL_LOAD" localSheetId="6" hidden="1">#REF!,#REF!,#REF!,#REF!,#REF!</definedName>
    <definedName name="P11_SCOPE_FULL_LOAD" hidden="1">#REF!,#REF!,#REF!,#REF!,#REF!</definedName>
    <definedName name="P12_SCOPE_FULL_LOAD" localSheetId="0" hidden="1">#REF!,#REF!,#REF!,#REF!,#REF!,#REF!</definedName>
    <definedName name="P12_SCOPE_FULL_LOAD" localSheetId="3" hidden="1">#REF!,#REF!,#REF!,#REF!,#REF!,#REF!</definedName>
    <definedName name="P12_SCOPE_FULL_LOAD" localSheetId="4" hidden="1">#REF!,#REF!,#REF!,#REF!,#REF!,#REF!</definedName>
    <definedName name="P12_SCOPE_FULL_LOAD" localSheetId="6" hidden="1">#REF!,#REF!,#REF!,#REF!,#REF!,#REF!</definedName>
    <definedName name="P12_SCOPE_FULL_LOAD" hidden="1">#REF!,#REF!,#REF!,#REF!,#REF!,#REF!</definedName>
    <definedName name="P12_T28_Protection" localSheetId="0">P1_T28_Protection,P2_T28_Protection,P3_T28_Protection,P4_T28_Protection,P5_T28_Protection,P6_T28_Protection,P7_T28_Protection,P8_T28_Protection</definedName>
    <definedName name="P12_T28_Protection" localSheetId="3">P1_T28_Protection,P2_T28_Protection,P3_T28_Protection,P4_T28_Protection,P5_T28_Protection,P6_T28_Protection,P7_T28_Protection,P8_T28_Protection</definedName>
    <definedName name="P12_T28_Protection" localSheetId="4">P1_T28_Protection,P2_T28_Protection,P3_T28_Protection,P4_T28_Protection,P5_T28_Protection,P6_T28_Protection,P7_T28_Protection,P8_T28_Protection</definedName>
    <definedName name="P12_T28_Protection" localSheetId="5">P1_T28_Protection,P2_T28_Protection,P3_T28_Protection,P4_T28_Protection,P5_T28_Protection,P6_T28_Protection,P7_T28_Protection,P8_T28_Protection</definedName>
    <definedName name="P12_T28_Protection" localSheetId="6">P1_T28_Protection,P2_T28_Protection,P3_T28_Protection,P4_T28_Protection,P5_T28_Protection,P6_T28_Protection,P7_T28_Protection,P8_T28_Protection</definedName>
    <definedName name="P12_T28_Protection">P1_T28_Protection,P2_T28_Protection,P3_T28_Protection,P4_T28_Protection,P5_T28_Protection,P6_T28_Protection,P7_T28_Protection,P8_T28_Protection</definedName>
    <definedName name="P13_SCOPE_FULL_LOAD" localSheetId="0" hidden="1">#REF!,#REF!,#REF!,#REF!,#REF!,#REF!</definedName>
    <definedName name="P13_SCOPE_FULL_LOAD" localSheetId="3" hidden="1">#REF!,#REF!,#REF!,#REF!,#REF!,#REF!</definedName>
    <definedName name="P13_SCOPE_FULL_LOAD" localSheetId="4" hidden="1">#REF!,#REF!,#REF!,#REF!,#REF!,#REF!</definedName>
    <definedName name="P13_SCOPE_FULL_LOAD" localSheetId="6" hidden="1">#REF!,#REF!,#REF!,#REF!,#REF!,#REF!</definedName>
    <definedName name="P13_SCOPE_FULL_LOAD" hidden="1">#REF!,#REF!,#REF!,#REF!,#REF!,#REF!</definedName>
    <definedName name="P14_SCOPE_FULL_LOAD" localSheetId="0" hidden="1">#REF!,#REF!,#REF!,#REF!,#REF!,#REF!</definedName>
    <definedName name="P14_SCOPE_FULL_LOAD" localSheetId="3" hidden="1">#REF!,#REF!,#REF!,#REF!,#REF!,#REF!</definedName>
    <definedName name="P14_SCOPE_FULL_LOAD" localSheetId="4" hidden="1">#REF!,#REF!,#REF!,#REF!,#REF!,#REF!</definedName>
    <definedName name="P14_SCOPE_FULL_LOAD" localSheetId="6" hidden="1">#REF!,#REF!,#REF!,#REF!,#REF!,#REF!</definedName>
    <definedName name="P14_SCOPE_FULL_LOAD" hidden="1">#REF!,#REF!,#REF!,#REF!,#REF!,#REF!</definedName>
    <definedName name="P15_SCOPE_FULL_LOAD" localSheetId="0" hidden="1">#REF!,#REF!,#REF!,#REF!,#REF!,'Приложение 1 ПАО ФСК'!P1_SCOPE_FULL_LOAD</definedName>
    <definedName name="P15_SCOPE_FULL_LOAD" localSheetId="3" hidden="1">#REF!,#REF!,#REF!,#REF!,#REF!,'Приложение 4 Амортизация-Г'!P1_SCOPE_FULL_LOAD</definedName>
    <definedName name="P15_SCOPE_FULL_LOAD" localSheetId="4" hidden="1">#REF!,#REF!,#REF!,#REF!,#REF!,'Приложение 5 2024'!P1_SCOPE_FULL_LOAD</definedName>
    <definedName name="P15_SCOPE_FULL_LOAD" localSheetId="5" hidden="1">#REF!,#REF!,#REF!,#REF!,#REF!,P1_SCOPE_FULL_LOAD</definedName>
    <definedName name="P15_SCOPE_FULL_LOAD" localSheetId="6" hidden="1">#REF!,#REF!,#REF!,#REF!,#REF!,'Приложение 7 - 2024'!P1_SCOPE_FULL_LOAD</definedName>
    <definedName name="P15_SCOPE_FULL_LOAD" hidden="1">#REF!,#REF!,#REF!,#REF!,#REF!,P1_SCOPE_FULL_LOAD</definedName>
    <definedName name="P16_SCOPE_FULL_LOAD" localSheetId="0" hidden="1">'Приложение 1 ПАО ФСК'!P2_SCOPE_FULL_LOAD,'Приложение 1 ПАО ФСК'!P3_SCOPE_FULL_LOAD,'Приложение 1 ПАО ФСК'!P4_SCOPE_FULL_LOAD,'Приложение 1 ПАО ФСК'!P5_SCOPE_FULL_LOAD,'Приложение 1 ПАО ФСК'!P6_SCOPE_FULL_LOAD,'Приложение 1 ПАО ФСК'!P7_SCOPE_FULL_LOAD,'Приложение 1 ПАО ФСК'!P8_SCOPE_FULL_LOAD</definedName>
    <definedName name="P16_SCOPE_FULL_LOAD" localSheetId="3" hidden="1">'Приложение 4 Амортизация-Г'!P2_SCOPE_FULL_LOAD,'Приложение 4 Амортизация-Г'!P3_SCOPE_FULL_LOAD,'Приложение 4 Амортизация-Г'!P4_SCOPE_FULL_LOAD,'Приложение 4 Амортизация-Г'!P5_SCOPE_FULL_LOAD,'Приложение 4 Амортизация-Г'!P6_SCOPE_FULL_LOAD,'Приложение 4 Амортизация-Г'!P7_SCOPE_FULL_LOAD,'Приложение 4 Амортизация-Г'!P8_SCOPE_FULL_LOAD</definedName>
    <definedName name="P16_SCOPE_FULL_LOAD" localSheetId="4" hidden="1">'Приложение 5 2024'!P2_SCOPE_FULL_LOAD,'Приложение 5 2024'!P3_SCOPE_FULL_LOAD,'Приложение 5 2024'!P4_SCOPE_FULL_LOAD,'Приложение 5 2024'!P5_SCOPE_FULL_LOAD,'Приложение 5 2024'!P6_SCOPE_FULL_LOAD,'Приложение 5 2024'!P7_SCOPE_FULL_LOAD,'Приложение 5 2024'!P8_SCOPE_FULL_LOAD</definedName>
    <definedName name="P16_SCOPE_FULL_LOAD" localSheetId="5" hidden="1">[0]!P2_SCOPE_FULL_LOAD,[0]!P3_SCOPE_FULL_LOAD,[0]!P4_SCOPE_FULL_LOAD,[0]!P5_SCOPE_FULL_LOAD,[0]!P6_SCOPE_FULL_LOAD,[0]!P7_SCOPE_FULL_LOAD,[0]!P8_SCOPE_FULL_LOAD</definedName>
    <definedName name="P16_SCOPE_FULL_LOAD" localSheetId="6" hidden="1">'Приложение 7 - 2024'!P2_SCOPE_FULL_LOAD,'Приложение 7 - 2024'!P3_SCOPE_FULL_LOAD,'Приложение 7 - 2024'!P4_SCOPE_FULL_LOAD,'Приложение 7 - 2024'!P5_SCOPE_FULL_LOAD,'Приложение 7 - 2024'!P6_SCOPE_FULL_LOAD,'Приложение 7 - 2024'!P7_SCOPE_FULL_LOAD,'Приложение 7 - 2024'!P8_SCOPE_FULL_LOAD</definedName>
    <definedName name="P16_SCOPE_FULL_LOAD" hidden="1">[0]!P2_SCOPE_FULL_LOAD,[0]!P3_SCOPE_FULL_LOAD,[0]!P4_SCOPE_FULL_LOAD,[0]!P5_SCOPE_FULL_LOAD,[0]!P6_SCOPE_FULL_LOAD,[0]!P7_SCOPE_FULL_LOAD,[0]!P8_SCOPE_FULL_LOAD</definedName>
    <definedName name="P17_SCOPE_FULL_LOAD" localSheetId="0" hidden="1">'Приложение 1 ПАО ФСК'!P9_SCOPE_FULL_LOAD,'Приложение 1 ПАО ФСК'!P10_SCOPE_FULL_LOAD,'Приложение 1 ПАО ФСК'!P11_SCOPE_FULL_LOAD,'Приложение 1 ПАО ФСК'!P12_SCOPE_FULL_LOAD,'Приложение 1 ПАО ФСК'!P13_SCOPE_FULL_LOAD,'Приложение 1 ПАО ФСК'!P14_SCOPE_FULL_LOAD,'Приложение 1 ПАО ФСК'!P15_SCOPE_FULL_LOAD</definedName>
    <definedName name="P17_SCOPE_FULL_LOAD" localSheetId="3" hidden="1">'Приложение 4 Амортизация-Г'!P9_SCOPE_FULL_LOAD,'Приложение 4 Амортизация-Г'!P10_SCOPE_FULL_LOAD,'Приложение 4 Амортизация-Г'!P11_SCOPE_FULL_LOAD,'Приложение 4 Амортизация-Г'!P12_SCOPE_FULL_LOAD,'Приложение 4 Амортизация-Г'!P13_SCOPE_FULL_LOAD,'Приложение 4 Амортизация-Г'!P14_SCOPE_FULL_LOAD,'Приложение 4 Амортизация-Г'!P15_SCOPE_FULL_LOAD</definedName>
    <definedName name="P17_SCOPE_FULL_LOAD" localSheetId="4" hidden="1">'Приложение 5 2024'!P9_SCOPE_FULL_LOAD,'Приложение 5 2024'!P10_SCOPE_FULL_LOAD,'Приложение 5 2024'!P11_SCOPE_FULL_LOAD,'Приложение 5 2024'!P12_SCOPE_FULL_LOAD,'Приложение 5 2024'!P13_SCOPE_FULL_LOAD,'Приложение 5 2024'!P14_SCOPE_FULL_LOAD,'Приложение 5 2024'!P15_SCOPE_FULL_LOAD</definedName>
    <definedName name="P17_SCOPE_FULL_LOAD" localSheetId="5" hidden="1">[0]!P9_SCOPE_FULL_LOAD,P10_SCOPE_FULL_LOAD,P11_SCOPE_FULL_LOAD,P12_SCOPE_FULL_LOAD,P13_SCOPE_FULL_LOAD,P14_SCOPE_FULL_LOAD,'Приложение 6 2024'!P15_SCOPE_FULL_LOAD</definedName>
    <definedName name="P17_SCOPE_FULL_LOAD" localSheetId="6" hidden="1">'Приложение 7 - 2024'!P9_SCOPE_FULL_LOAD,'Приложение 7 - 2024'!P10_SCOPE_FULL_LOAD,'Приложение 7 - 2024'!P11_SCOPE_FULL_LOAD,'Приложение 7 - 2024'!P12_SCOPE_FULL_LOAD,'Приложение 7 - 2024'!P13_SCOPE_FULL_LOAD,'Приложение 7 - 2024'!P14_SCOPE_FULL_LOAD,'Приложение 7 - 2024'!P15_SCOPE_FULL_LOAD</definedName>
    <definedName name="P17_SCOPE_FULL_LOAD" hidden="1">[0]!P9_SCOPE_FULL_LOAD,P10_SCOPE_FULL_LOAD,P11_SCOPE_FULL_LOAD,P12_SCOPE_FULL_LOAD,P13_SCOPE_FULL_LOAD,P14_SCOPE_FULL_LOAD,P15_SCOPE_FULL_LOAD</definedName>
    <definedName name="P19_T1_Protect" localSheetId="0" hidden="1">P5_T1_Protect,P6_T1_Protect,P7_T1_Protect,P8_T1_Protect,P9_T1_Protect,P10_T1_Protect,P11_T1_Protect,P12_T1_Protect,P13_T1_Protect,P14_T1_Protect</definedName>
    <definedName name="P19_T1_Protect" localSheetId="3" hidden="1">P5_T1_Protect,P6_T1_Protect,P7_T1_Protect,P8_T1_Protect,P9_T1_Protect,P10_T1_Protect,P11_T1_Protect,P12_T1_Protect,P13_T1_Protect,P14_T1_Protect</definedName>
    <definedName name="P19_T1_Protect" localSheetId="4" hidden="1">P5_T1_Protect,P6_T1_Protect,P7_T1_Protect,P8_T1_Protect,P9_T1_Protect,P10_T1_Protect,P11_T1_Protect,P12_T1_Protect,P13_T1_Protect,P14_T1_Protect</definedName>
    <definedName name="P19_T1_Protect" localSheetId="5" hidden="1">P5_T1_Protect,P6_T1_Protect,P7_T1_Protect,P8_T1_Protect,P9_T1_Protect,P10_T1_Protect,P11_T1_Protect,P12_T1_Protect,P13_T1_Protect,P14_T1_Protect</definedName>
    <definedName name="P19_T1_Protect" localSheetId="6"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2_SC_CLR" localSheetId="4" hidden="1">#REF!,#REF!,#REF!,#REF!,#REF!</definedName>
    <definedName name="P2_SC_CLR" localSheetId="5" hidden="1">#REF!,#REF!,#REF!,#REF!,#REF!</definedName>
    <definedName name="P2_SC_CLR" localSheetId="6" hidden="1">#REF!,#REF!,#REF!,#REF!,#REF!</definedName>
    <definedName name="P2_SC_CLR" hidden="1">#REF!,#REF!,#REF!,#REF!,#REF!</definedName>
    <definedName name="P2_SC22" localSheetId="0" hidden="1">#REF!,#REF!,#REF!,#REF!,#REF!,#REF!,#REF!</definedName>
    <definedName name="P2_SC22" localSheetId="3" hidden="1">#REF!,#REF!,#REF!,#REF!,#REF!,#REF!,#REF!</definedName>
    <definedName name="P2_SC22" localSheetId="4" hidden="1">#REF!,#REF!,#REF!,#REF!,#REF!,#REF!,#REF!</definedName>
    <definedName name="P2_SC22" localSheetId="6" hidden="1">#REF!,#REF!,#REF!,#REF!,#REF!,#REF!,#REF!</definedName>
    <definedName name="P2_SC22" hidden="1">#REF!,#REF!,#REF!,#REF!,#REF!,#REF!,#REF!</definedName>
    <definedName name="P2_SCOPE_16_PRT" hidden="1">'[3]16'!$E$38:$I$38,'[3]16'!$E$41:$I$41,'[3]16'!$E$45:$I$47,'[3]16'!$E$49:$I$49,'[3]16'!$E$53:$I$54,'[3]16'!$E$56:$I$57,'[3]16'!$E$59:$I$59,'[3]16'!$E$9:$I$13</definedName>
    <definedName name="P2_SCOPE_4_PRT" hidden="1">'[3]4'!$P$25:$S$25,'[3]4'!$P$27:$S$31,'[3]4'!$U$14:$X$20,'[3]4'!$U$23:$X$23,'[3]4'!$U$25:$X$25,'[3]4'!$U$27:$X$31,'[3]4'!$Z$14:$AC$20,'[3]4'!$Z$23:$AC$23,'[3]4'!$Z$25:$AC$25</definedName>
    <definedName name="P2_SCOPE_5_PRT" hidden="1">'[3]5'!$P$25:$S$25,'[3]5'!$P$27:$S$31,'[3]5'!$U$14:$X$21,'[3]5'!$U$23:$X$23,'[3]5'!$U$25:$X$25,'[3]5'!$U$27:$X$31,'[3]5'!$Z$14:$AC$21,'[3]5'!$Z$23:$AC$23,'[3]5'!$Z$25:$AC$25</definedName>
    <definedName name="P2_SCOPE_CORR" localSheetId="0" hidden="1">#REF!,#REF!,#REF!,#REF!,#REF!,#REF!,#REF!,#REF!</definedName>
    <definedName name="P2_SCOPE_CORR" localSheetId="3" hidden="1">#REF!,#REF!,#REF!,#REF!,#REF!,#REF!,#REF!,#REF!</definedName>
    <definedName name="P2_SCOPE_CORR" localSheetId="4" hidden="1">#REF!,#REF!,#REF!,#REF!,#REF!,#REF!,#REF!,#REF!</definedName>
    <definedName name="P2_SCOPE_CORR" localSheetId="6" hidden="1">#REF!,#REF!,#REF!,#REF!,#REF!,#REF!,#REF!,#REF!</definedName>
    <definedName name="P2_SCOPE_CORR" hidden="1">#REF!,#REF!,#REF!,#REF!,#REF!,#REF!,#REF!,#REF!</definedName>
    <definedName name="P2_SCOPE_F1_PRT" hidden="1">'[3]Ф-1 (для АО-энерго)'!$D$56:$E$59,'[3]Ф-1 (для АО-энерго)'!$D$34:$E$50,'[3]Ф-1 (для АО-энерго)'!$D$32:$E$32,'[3]Ф-1 (для АО-энерго)'!$D$23:$E$30</definedName>
    <definedName name="P2_SCOPE_F2_PRT" hidden="1">'[3]Ф-2 (для АО-энерго)'!$D$52:$G$54,'[3]Ф-2 (для АО-энерго)'!$C$21:$E$42,'[3]Ф-2 (для АО-энерго)'!$A$12:$E$12,'[3]Ф-2 (для АО-энерго)'!$C$8:$E$11</definedName>
    <definedName name="P2_SCOPE_FULL_LOAD" localSheetId="0" hidden="1">#REF!,#REF!,#REF!,#REF!,#REF!,#REF!</definedName>
    <definedName name="P2_SCOPE_FULL_LOAD" localSheetId="3" hidden="1">#REF!,#REF!,#REF!,#REF!,#REF!,#REF!</definedName>
    <definedName name="P2_SCOPE_FULL_LOAD" localSheetId="4" hidden="1">#REF!,#REF!,#REF!,#REF!,#REF!,#REF!</definedName>
    <definedName name="P2_SCOPE_FULL_LOAD" localSheetId="6" hidden="1">#REF!,#REF!,#REF!,#REF!,#REF!,#REF!</definedName>
    <definedName name="P2_SCOPE_FULL_LOAD" hidden="1">#REF!,#REF!,#REF!,#REF!,#REF!,#REF!</definedName>
    <definedName name="P2_SCOPE_IND" localSheetId="0" hidden="1">#REF!,#REF!,#REF!,#REF!,#REF!,#REF!</definedName>
    <definedName name="P2_SCOPE_IND" localSheetId="3" hidden="1">#REF!,#REF!,#REF!,#REF!,#REF!,#REF!</definedName>
    <definedName name="P2_SCOPE_IND" localSheetId="4" hidden="1">#REF!,#REF!,#REF!,#REF!,#REF!,#REF!</definedName>
    <definedName name="P2_SCOPE_IND" localSheetId="6" hidden="1">#REF!,#REF!,#REF!,#REF!,#REF!,#REF!</definedName>
    <definedName name="P2_SCOPE_IND" hidden="1">#REF!,#REF!,#REF!,#REF!,#REF!,#REF!</definedName>
    <definedName name="P2_SCOPE_IND2" localSheetId="0" hidden="1">#REF!,#REF!,#REF!,#REF!,#REF!</definedName>
    <definedName name="P2_SCOPE_IND2" localSheetId="3" hidden="1">#REF!,#REF!,#REF!,#REF!,#REF!</definedName>
    <definedName name="P2_SCOPE_IND2" localSheetId="4" hidden="1">#REF!,#REF!,#REF!,#REF!,#REF!</definedName>
    <definedName name="P2_SCOPE_IND2" localSheetId="6" hidden="1">#REF!,#REF!,#REF!,#REF!,#REF!</definedName>
    <definedName name="P2_SCOPE_IND2" hidden="1">#REF!,#REF!,#REF!,#REF!,#REF!</definedName>
    <definedName name="P2_SCOPE_NOTIND" localSheetId="0" hidden="1">#REF!,#REF!,#REF!,#REF!,#REF!,#REF!,#REF!</definedName>
    <definedName name="P2_SCOPE_NOTIND" localSheetId="3" hidden="1">#REF!,#REF!,#REF!,#REF!,#REF!,#REF!,#REF!</definedName>
    <definedName name="P2_SCOPE_NOTIND" localSheetId="4" hidden="1">#REF!,#REF!,#REF!,#REF!,#REF!,#REF!,#REF!</definedName>
    <definedName name="P2_SCOPE_NOTIND" localSheetId="6" hidden="1">#REF!,#REF!,#REF!,#REF!,#REF!,#REF!,#REF!</definedName>
    <definedName name="P2_SCOPE_NOTIND" hidden="1">#REF!,#REF!,#REF!,#REF!,#REF!,#REF!,#REF!</definedName>
    <definedName name="P2_SCOPE_NotInd2" localSheetId="0" hidden="1">#REF!,#REF!,#REF!,#REF!,#REF!,#REF!</definedName>
    <definedName name="P2_SCOPE_NotInd2" localSheetId="3" hidden="1">#REF!,#REF!,#REF!,#REF!,#REF!,#REF!</definedName>
    <definedName name="P2_SCOPE_NotInd2" localSheetId="4" hidden="1">#REF!,#REF!,#REF!,#REF!,#REF!,#REF!</definedName>
    <definedName name="P2_SCOPE_NotInd2" localSheetId="6" hidden="1">#REF!,#REF!,#REF!,#REF!,#REF!,#REF!</definedName>
    <definedName name="P2_SCOPE_NotInd2" hidden="1">#REF!,#REF!,#REF!,#REF!,#REF!,#REF!</definedName>
    <definedName name="P2_SCOPE_NotInd3" localSheetId="0" hidden="1">#REF!,#REF!,#REF!,#REF!,#REF!,#REF!,#REF!</definedName>
    <definedName name="P2_SCOPE_NotInd3" localSheetId="3" hidden="1">#REF!,#REF!,#REF!,#REF!,#REF!,#REF!,#REF!</definedName>
    <definedName name="P2_SCOPE_NotInd3" localSheetId="4" hidden="1">#REF!,#REF!,#REF!,#REF!,#REF!,#REF!,#REF!</definedName>
    <definedName name="P2_SCOPE_NotInd3" localSheetId="6" hidden="1">#REF!,#REF!,#REF!,#REF!,#REF!,#REF!,#REF!</definedName>
    <definedName name="P2_SCOPE_NotInd3" hidden="1">#REF!,#REF!,#REF!,#REF!,#REF!,#REF!,#REF!</definedName>
    <definedName name="P2_SCOPE_NotInt" localSheetId="0" hidden="1">#REF!,#REF!,#REF!,#REF!,#REF!,#REF!,#REF!</definedName>
    <definedName name="P2_SCOPE_NotInt" localSheetId="3" hidden="1">#REF!,#REF!,#REF!,#REF!,#REF!,#REF!,#REF!</definedName>
    <definedName name="P2_SCOPE_NotInt" localSheetId="4" hidden="1">#REF!,#REF!,#REF!,#REF!,#REF!,#REF!,#REF!</definedName>
    <definedName name="P2_SCOPE_NotInt" localSheetId="6" hidden="1">#REF!,#REF!,#REF!,#REF!,#REF!,#REF!,#REF!</definedName>
    <definedName name="P2_SCOPE_NotInt" hidden="1">#REF!,#REF!,#REF!,#REF!,#REF!,#REF!,#REF!</definedName>
    <definedName name="P2_SCOPE_PER_PRT" hidden="1">[3]перекрестка!$N$14:$N$25,[3]перекрестка!$N$27:$N$31,[3]перекрестка!$J$27:$K$31,[3]перекрестка!$F$27:$H$31,[3]перекрестка!$F$33:$H$37</definedName>
    <definedName name="P2_SCOPE_SAVE2" localSheetId="0" hidden="1">#REF!,#REF!,#REF!,#REF!,#REF!,#REF!</definedName>
    <definedName name="P2_SCOPE_SAVE2" localSheetId="3" hidden="1">#REF!,#REF!,#REF!,#REF!,#REF!,#REF!</definedName>
    <definedName name="P2_SCOPE_SAVE2" localSheetId="4" hidden="1">#REF!,#REF!,#REF!,#REF!,#REF!,#REF!</definedName>
    <definedName name="P2_SCOPE_SAVE2" localSheetId="6" hidden="1">#REF!,#REF!,#REF!,#REF!,#REF!,#REF!</definedName>
    <definedName name="P2_SCOPE_SAVE2" hidden="1">#REF!,#REF!,#REF!,#REF!,#REF!,#REF!</definedName>
    <definedName name="P2_SCOPE_SV_PRT" hidden="1">[3]свод!$E$58:$I$63,[3]свод!$E$72:$I$79,[3]свод!$E$81:$I$81,[3]свод!$E$85:$H$88,[3]свод!$E$90:$I$90,[3]свод!$E$107:$I$112,[3]свод!$E$114:$I$117</definedName>
    <definedName name="P3_SC22" localSheetId="0" hidden="1">#REF!,#REF!,#REF!,#REF!,#REF!,#REF!</definedName>
    <definedName name="P3_SC22" localSheetId="3" hidden="1">#REF!,#REF!,#REF!,#REF!,#REF!,#REF!</definedName>
    <definedName name="P3_SC22" localSheetId="4" hidden="1">#REF!,#REF!,#REF!,#REF!,#REF!,#REF!</definedName>
    <definedName name="P3_SC22" localSheetId="6" hidden="1">#REF!,#REF!,#REF!,#REF!,#REF!,#REF!</definedName>
    <definedName name="P3_SC22" hidden="1">#REF!,#REF!,#REF!,#REF!,#REF!,#REF!</definedName>
    <definedName name="P3_SCOPE_F1_PRT" hidden="1">'[3]Ф-1 (для АО-энерго)'!$E$16:$E$17,'[3]Ф-1 (для АО-энерго)'!$C$4:$D$4,'[3]Ф-1 (для АО-энерго)'!$C$7:$E$10,'[3]Ф-1 (для АО-энерго)'!$A$11:$E$11</definedName>
    <definedName name="P3_SCOPE_FULL_LOAD" localSheetId="0" hidden="1">#REF!,#REF!,#REF!,#REF!,#REF!,#REF!</definedName>
    <definedName name="P3_SCOPE_FULL_LOAD" localSheetId="3" hidden="1">#REF!,#REF!,#REF!,#REF!,#REF!,#REF!</definedName>
    <definedName name="P3_SCOPE_FULL_LOAD" localSheetId="4" hidden="1">#REF!,#REF!,#REF!,#REF!,#REF!,#REF!</definedName>
    <definedName name="P3_SCOPE_FULL_LOAD" localSheetId="6" hidden="1">#REF!,#REF!,#REF!,#REF!,#REF!,#REF!</definedName>
    <definedName name="P3_SCOPE_FULL_LOAD" hidden="1">#REF!,#REF!,#REF!,#REF!,#REF!,#REF!</definedName>
    <definedName name="P3_SCOPE_IND" localSheetId="0" hidden="1">#REF!,#REF!,#REF!,#REF!,#REF!</definedName>
    <definedName name="P3_SCOPE_IND" localSheetId="3" hidden="1">#REF!,#REF!,#REF!,#REF!,#REF!</definedName>
    <definedName name="P3_SCOPE_IND" localSheetId="4" hidden="1">#REF!,#REF!,#REF!,#REF!,#REF!</definedName>
    <definedName name="P3_SCOPE_IND" localSheetId="6" hidden="1">#REF!,#REF!,#REF!,#REF!,#REF!</definedName>
    <definedName name="P3_SCOPE_IND" hidden="1">#REF!,#REF!,#REF!,#REF!,#REF!</definedName>
    <definedName name="P3_SCOPE_IND2" localSheetId="0" hidden="1">#REF!,#REF!,#REF!,#REF!,#REF!</definedName>
    <definedName name="P3_SCOPE_IND2" localSheetId="3" hidden="1">#REF!,#REF!,#REF!,#REF!,#REF!</definedName>
    <definedName name="P3_SCOPE_IND2" localSheetId="4" hidden="1">#REF!,#REF!,#REF!,#REF!,#REF!</definedName>
    <definedName name="P3_SCOPE_IND2" localSheetId="6" hidden="1">#REF!,#REF!,#REF!,#REF!,#REF!</definedName>
    <definedName name="P3_SCOPE_IND2" hidden="1">#REF!,#REF!,#REF!,#REF!,#REF!</definedName>
    <definedName name="P3_SCOPE_NOTIND" localSheetId="0" hidden="1">#REF!,#REF!,#REF!,#REF!,#REF!,#REF!,#REF!</definedName>
    <definedName name="P3_SCOPE_NOTIND" localSheetId="3" hidden="1">#REF!,#REF!,#REF!,#REF!,#REF!,#REF!,#REF!</definedName>
    <definedName name="P3_SCOPE_NOTIND" localSheetId="4" hidden="1">#REF!,#REF!,#REF!,#REF!,#REF!,#REF!,#REF!</definedName>
    <definedName name="P3_SCOPE_NOTIND" localSheetId="6" hidden="1">#REF!,#REF!,#REF!,#REF!,#REF!,#REF!,#REF!</definedName>
    <definedName name="P3_SCOPE_NOTIND" hidden="1">#REF!,#REF!,#REF!,#REF!,#REF!,#REF!,#REF!</definedName>
    <definedName name="P3_SCOPE_NotInd2" localSheetId="0" hidden="1">#REF!,#REF!,#REF!,#REF!,#REF!,#REF!,#REF!</definedName>
    <definedName name="P3_SCOPE_NotInd2" localSheetId="3" hidden="1">#REF!,#REF!,#REF!,#REF!,#REF!,#REF!,#REF!</definedName>
    <definedName name="P3_SCOPE_NotInd2" localSheetId="4" hidden="1">#REF!,#REF!,#REF!,#REF!,#REF!,#REF!,#REF!</definedName>
    <definedName name="P3_SCOPE_NotInd2" localSheetId="6" hidden="1">#REF!,#REF!,#REF!,#REF!,#REF!,#REF!,#REF!</definedName>
    <definedName name="P3_SCOPE_NotInd2" hidden="1">#REF!,#REF!,#REF!,#REF!,#REF!,#REF!,#REF!</definedName>
    <definedName name="P3_SCOPE_NotInt" localSheetId="0" hidden="1">#REF!,#REF!,#REF!,#REF!,#REF!,#REF!</definedName>
    <definedName name="P3_SCOPE_NotInt" localSheetId="3" hidden="1">#REF!,#REF!,#REF!,#REF!,#REF!,#REF!</definedName>
    <definedName name="P3_SCOPE_NotInt" localSheetId="4" hidden="1">#REF!,#REF!,#REF!,#REF!,#REF!,#REF!</definedName>
    <definedName name="P3_SCOPE_NotInt" localSheetId="6" hidden="1">#REF!,#REF!,#REF!,#REF!,#REF!,#REF!</definedName>
    <definedName name="P3_SCOPE_NotInt" hidden="1">#REF!,#REF!,#REF!,#REF!,#REF!,#REF!</definedName>
    <definedName name="P3_SCOPE_PER_PRT" hidden="1">[3]перекрестка!$J$33:$K$37,[3]перекрестка!$N$33:$N$37,[3]перекрестка!$F$39:$H$43,[3]перекрестка!$J$39:$K$43,[3]перекрестка!$N$39:$N$43</definedName>
    <definedName name="P3_SCOPE_SV_PRT" hidden="1">[3]свод!$E$121:$I$121,[3]свод!$E$124:$H$127,[3]свод!$D$135:$G$135,[3]свод!$I$135:$I$140,[3]свод!$H$137:$H$140,[3]свод!$D$138:$G$140,[3]свод!$E$15:$I$16</definedName>
    <definedName name="P4_SCOPE_F1_PRT" hidden="1">'[3]Ф-1 (для АО-энерго)'!$C$13:$E$13,'[3]Ф-1 (для АО-энерго)'!$A$14:$E$14,'[3]Ф-1 (для АО-энерго)'!$C$23:$C$50,'[3]Ф-1 (для АО-энерго)'!$C$54:$C$95</definedName>
    <definedName name="P4_SCOPE_FULL_LOAD" localSheetId="0" hidden="1">#REF!,#REF!,#REF!,#REF!,#REF!,#REF!</definedName>
    <definedName name="P4_SCOPE_FULL_LOAD" localSheetId="3" hidden="1">#REF!,#REF!,#REF!,#REF!,#REF!,#REF!</definedName>
    <definedName name="P4_SCOPE_FULL_LOAD" localSheetId="4" hidden="1">#REF!,#REF!,#REF!,#REF!,#REF!,#REF!</definedName>
    <definedName name="P4_SCOPE_FULL_LOAD" localSheetId="6" hidden="1">#REF!,#REF!,#REF!,#REF!,#REF!,#REF!</definedName>
    <definedName name="P4_SCOPE_FULL_LOAD" hidden="1">#REF!,#REF!,#REF!,#REF!,#REF!,#REF!</definedName>
    <definedName name="P4_SCOPE_IND" localSheetId="0" hidden="1">#REF!,#REF!,#REF!,#REF!,#REF!</definedName>
    <definedName name="P4_SCOPE_IND" localSheetId="3" hidden="1">#REF!,#REF!,#REF!,#REF!,#REF!</definedName>
    <definedName name="P4_SCOPE_IND" localSheetId="4" hidden="1">#REF!,#REF!,#REF!,#REF!,#REF!</definedName>
    <definedName name="P4_SCOPE_IND" localSheetId="6" hidden="1">#REF!,#REF!,#REF!,#REF!,#REF!</definedName>
    <definedName name="P4_SCOPE_IND" hidden="1">#REF!,#REF!,#REF!,#REF!,#REF!</definedName>
    <definedName name="P4_SCOPE_IND2" localSheetId="0" hidden="1">#REF!,#REF!,#REF!,#REF!,#REF!,#REF!</definedName>
    <definedName name="P4_SCOPE_IND2" localSheetId="3" hidden="1">#REF!,#REF!,#REF!,#REF!,#REF!,#REF!</definedName>
    <definedName name="P4_SCOPE_IND2" localSheetId="4" hidden="1">#REF!,#REF!,#REF!,#REF!,#REF!,#REF!</definedName>
    <definedName name="P4_SCOPE_IND2" localSheetId="6" hidden="1">#REF!,#REF!,#REF!,#REF!,#REF!,#REF!</definedName>
    <definedName name="P4_SCOPE_IND2" hidden="1">#REF!,#REF!,#REF!,#REF!,#REF!,#REF!</definedName>
    <definedName name="P4_SCOPE_NOTIND" localSheetId="0" hidden="1">#REF!,#REF!,#REF!,#REF!,#REF!,#REF!,#REF!</definedName>
    <definedName name="P4_SCOPE_NOTIND" localSheetId="3" hidden="1">#REF!,#REF!,#REF!,#REF!,#REF!,#REF!,#REF!</definedName>
    <definedName name="P4_SCOPE_NOTIND" localSheetId="4" hidden="1">#REF!,#REF!,#REF!,#REF!,#REF!,#REF!,#REF!</definedName>
    <definedName name="P4_SCOPE_NOTIND" localSheetId="6" hidden="1">#REF!,#REF!,#REF!,#REF!,#REF!,#REF!,#REF!</definedName>
    <definedName name="P4_SCOPE_NOTIND" hidden="1">#REF!,#REF!,#REF!,#REF!,#REF!,#REF!,#REF!</definedName>
    <definedName name="P4_SCOPE_NotInd2" localSheetId="0" hidden="1">#REF!,#REF!,#REF!,#REF!,#REF!,#REF!,#REF!</definedName>
    <definedName name="P4_SCOPE_NotInd2" localSheetId="3" hidden="1">#REF!,#REF!,#REF!,#REF!,#REF!,#REF!,#REF!</definedName>
    <definedName name="P4_SCOPE_NotInd2" localSheetId="4" hidden="1">#REF!,#REF!,#REF!,#REF!,#REF!,#REF!,#REF!</definedName>
    <definedName name="P4_SCOPE_NotInd2" localSheetId="6" hidden="1">#REF!,#REF!,#REF!,#REF!,#REF!,#REF!,#REF!</definedName>
    <definedName name="P4_SCOPE_NotInd2" hidden="1">#REF!,#REF!,#REF!,#REF!,#REF!,#REF!,#REF!</definedName>
    <definedName name="P4_SCOPE_PER_PRT" hidden="1">[3]перекрестка!$F$45:$H$49,[3]перекрестка!$J$45:$K$49,[3]перекрестка!$N$45:$N$49,[3]перекрестка!$F$53:$G$64,[3]перекрестка!$H$54:$H$58</definedName>
    <definedName name="P5_SCOPE_FULL_LOAD" localSheetId="0" hidden="1">#REF!,#REF!,#REF!,#REF!,#REF!,#REF!</definedName>
    <definedName name="P5_SCOPE_FULL_LOAD" localSheetId="3" hidden="1">#REF!,#REF!,#REF!,#REF!,#REF!,#REF!</definedName>
    <definedName name="P5_SCOPE_FULL_LOAD" localSheetId="4" hidden="1">#REF!,#REF!,#REF!,#REF!,#REF!,#REF!</definedName>
    <definedName name="P5_SCOPE_FULL_LOAD" localSheetId="6" hidden="1">#REF!,#REF!,#REF!,#REF!,#REF!,#REF!</definedName>
    <definedName name="P5_SCOPE_FULL_LOAD" hidden="1">#REF!,#REF!,#REF!,#REF!,#REF!,#REF!</definedName>
    <definedName name="P5_SCOPE_NOTIND" localSheetId="0" hidden="1">#REF!,#REF!,#REF!,#REF!,#REF!,#REF!,#REF!</definedName>
    <definedName name="P5_SCOPE_NOTIND" localSheetId="3" hidden="1">#REF!,#REF!,#REF!,#REF!,#REF!,#REF!,#REF!</definedName>
    <definedName name="P5_SCOPE_NOTIND" localSheetId="4" hidden="1">#REF!,#REF!,#REF!,#REF!,#REF!,#REF!,#REF!</definedName>
    <definedName name="P5_SCOPE_NOTIND" localSheetId="6" hidden="1">#REF!,#REF!,#REF!,#REF!,#REF!,#REF!,#REF!</definedName>
    <definedName name="P5_SCOPE_NOTIND" hidden="1">#REF!,#REF!,#REF!,#REF!,#REF!,#REF!,#REF!</definedName>
    <definedName name="P5_SCOPE_NotInd2" localSheetId="0" hidden="1">#REF!,#REF!,#REF!,#REF!,#REF!,#REF!,#REF!</definedName>
    <definedName name="P5_SCOPE_NotInd2" localSheetId="3" hidden="1">#REF!,#REF!,#REF!,#REF!,#REF!,#REF!,#REF!</definedName>
    <definedName name="P5_SCOPE_NotInd2" localSheetId="4" hidden="1">#REF!,#REF!,#REF!,#REF!,#REF!,#REF!,#REF!</definedName>
    <definedName name="P5_SCOPE_NotInd2" localSheetId="6" hidden="1">#REF!,#REF!,#REF!,#REF!,#REF!,#REF!,#REF!</definedName>
    <definedName name="P5_SCOPE_NotInd2" hidden="1">#REF!,#REF!,#REF!,#REF!,#REF!,#REF!,#REF!</definedName>
    <definedName name="P5_SCOPE_PER_PRT" hidden="1">[3]перекрестка!$H$60:$H$64,[3]перекрестка!$J$53:$J$64,[3]перекрестка!$K$54:$K$58,[3]перекрестка!$K$60:$K$64,[3]перекрестка!$N$53:$N$64</definedName>
    <definedName name="P6_SCOPE_FULL_LOAD" localSheetId="0" hidden="1">#REF!,#REF!,#REF!,#REF!,#REF!,#REF!</definedName>
    <definedName name="P6_SCOPE_FULL_LOAD" localSheetId="3" hidden="1">#REF!,#REF!,#REF!,#REF!,#REF!,#REF!</definedName>
    <definedName name="P6_SCOPE_FULL_LOAD" localSheetId="4" hidden="1">#REF!,#REF!,#REF!,#REF!,#REF!,#REF!</definedName>
    <definedName name="P6_SCOPE_FULL_LOAD" localSheetId="6" hidden="1">#REF!,#REF!,#REF!,#REF!,#REF!,#REF!</definedName>
    <definedName name="P6_SCOPE_FULL_LOAD" hidden="1">#REF!,#REF!,#REF!,#REF!,#REF!,#REF!</definedName>
    <definedName name="P6_SCOPE_NOTIND" localSheetId="0" hidden="1">#REF!,#REF!,#REF!,#REF!,#REF!,#REF!,#REF!</definedName>
    <definedName name="P6_SCOPE_NOTIND" localSheetId="3" hidden="1">#REF!,#REF!,#REF!,#REF!,#REF!,#REF!,#REF!</definedName>
    <definedName name="P6_SCOPE_NOTIND" localSheetId="4" hidden="1">#REF!,#REF!,#REF!,#REF!,#REF!,#REF!,#REF!</definedName>
    <definedName name="P6_SCOPE_NOTIND" localSheetId="6" hidden="1">#REF!,#REF!,#REF!,#REF!,#REF!,#REF!,#REF!</definedName>
    <definedName name="P6_SCOPE_NOTIND" hidden="1">#REF!,#REF!,#REF!,#REF!,#REF!,#REF!,#REF!</definedName>
    <definedName name="P6_SCOPE_NotInd2" localSheetId="0" hidden="1">#REF!,#REF!,#REF!,#REF!,#REF!,#REF!,#REF!</definedName>
    <definedName name="P6_SCOPE_NotInd2" localSheetId="3" hidden="1">#REF!,#REF!,#REF!,#REF!,#REF!,#REF!,#REF!</definedName>
    <definedName name="P6_SCOPE_NotInd2" localSheetId="4" hidden="1">#REF!,#REF!,#REF!,#REF!,#REF!,#REF!,#REF!</definedName>
    <definedName name="P6_SCOPE_NotInd2" localSheetId="6" hidden="1">#REF!,#REF!,#REF!,#REF!,#REF!,#REF!,#REF!</definedName>
    <definedName name="P6_SCOPE_NotInd2" hidden="1">#REF!,#REF!,#REF!,#REF!,#REF!,#REF!,#REF!</definedName>
    <definedName name="P6_SCOPE_PER_PRT" hidden="1">[3]перекрестка!$F$66:$H$70,[3]перекрестка!$J$66:$K$70,[3]перекрестка!$N$66:$N$70,[3]перекрестка!$F$72:$H$76,[3]перекрестка!$J$72:$K$76</definedName>
    <definedName name="P6_T2.1?Protection" localSheetId="0">P1_T2.1?Protection</definedName>
    <definedName name="P6_T2.1?Protection" localSheetId="3">P1_T2.1?Protection</definedName>
    <definedName name="P6_T2.1?Protection" localSheetId="4">P1_T2.1?Protection</definedName>
    <definedName name="P6_T2.1?Protection" localSheetId="5">P1_T2.1?Protection</definedName>
    <definedName name="P6_T2.1?Protection" localSheetId="6">P1_T2.1?Protection</definedName>
    <definedName name="P6_T2.1?Protection">P1_T2.1?Protection</definedName>
    <definedName name="P7_SCOPE_FULL_LOAD" localSheetId="0" hidden="1">#REF!,#REF!,#REF!,#REF!,#REF!,#REF!</definedName>
    <definedName name="P7_SCOPE_FULL_LOAD" localSheetId="3" hidden="1">#REF!,#REF!,#REF!,#REF!,#REF!,#REF!</definedName>
    <definedName name="P7_SCOPE_FULL_LOAD" localSheetId="4" hidden="1">#REF!,#REF!,#REF!,#REF!,#REF!,#REF!</definedName>
    <definedName name="P7_SCOPE_FULL_LOAD" localSheetId="6" hidden="1">#REF!,#REF!,#REF!,#REF!,#REF!,#REF!</definedName>
    <definedName name="P7_SCOPE_FULL_LOAD" hidden="1">#REF!,#REF!,#REF!,#REF!,#REF!,#REF!</definedName>
    <definedName name="P7_SCOPE_NOTIND" localSheetId="0" hidden="1">#REF!,#REF!,#REF!,#REF!,#REF!,#REF!</definedName>
    <definedName name="P7_SCOPE_NOTIND" localSheetId="3" hidden="1">#REF!,#REF!,#REF!,#REF!,#REF!,#REF!</definedName>
    <definedName name="P7_SCOPE_NOTIND" localSheetId="4" hidden="1">#REF!,#REF!,#REF!,#REF!,#REF!,#REF!</definedName>
    <definedName name="P7_SCOPE_NOTIND" localSheetId="6" hidden="1">#REF!,#REF!,#REF!,#REF!,#REF!,#REF!</definedName>
    <definedName name="P7_SCOPE_NOTIND" hidden="1">#REF!,#REF!,#REF!,#REF!,#REF!,#REF!</definedName>
    <definedName name="P7_SCOPE_NotInd2" localSheetId="0" hidden="1">#REF!,#REF!,#REF!,#REF!,#REF!,'Приложение 1 ПАО ФСК'!P1_SCOPE_NotInd2,'Приложение 1 ПАО ФСК'!P2_SCOPE_NotInd2,'Приложение 1 ПАО ФСК'!P3_SCOPE_NotInd2</definedName>
    <definedName name="P7_SCOPE_NotInd2" localSheetId="3" hidden="1">#REF!,#REF!,#REF!,#REF!,#REF!,'Приложение 4 Амортизация-Г'!P1_SCOPE_NotInd2,'Приложение 4 Амортизация-Г'!P2_SCOPE_NotInd2,'Приложение 4 Амортизация-Г'!P3_SCOPE_NotInd2</definedName>
    <definedName name="P7_SCOPE_NotInd2" localSheetId="4" hidden="1">#REF!,#REF!,#REF!,#REF!,#REF!,'Приложение 5 2024'!P1_SCOPE_NotInd2,'Приложение 5 2024'!P2_SCOPE_NotInd2,'Приложение 5 2024'!P3_SCOPE_NotInd2</definedName>
    <definedName name="P7_SCOPE_NotInd2" localSheetId="5" hidden="1">#REF!,#REF!,#REF!,#REF!,#REF!,P1_SCOPE_NotInd2,P2_SCOPE_NotInd2,P3_SCOPE_NotInd2</definedName>
    <definedName name="P7_SCOPE_NotInd2" localSheetId="6" hidden="1">#REF!,#REF!,#REF!,#REF!,#REF!,'Приложение 7 - 2024'!P1_SCOPE_NotInd2,'Приложение 7 - 2024'!P2_SCOPE_NotInd2,'Приложение 7 - 2024'!P3_SCOPE_NotInd2</definedName>
    <definedName name="P7_SCOPE_NotInd2" hidden="1">#REF!,#REF!,#REF!,#REF!,#REF!,P1_SCOPE_NotInd2,P2_SCOPE_NotInd2,P3_SCOPE_NotInd2</definedName>
    <definedName name="P7_SCOPE_PER_PRT" hidden="1">[3]перекрестка!$N$72:$N$76,[3]перекрестка!$F$78:$H$82,[3]перекрестка!$J$78:$K$82,[3]перекрестка!$N$78:$N$82,[3]перекрестка!$F$84:$H$88</definedName>
    <definedName name="P8_SCOPE_FULL_LOAD" localSheetId="0" hidden="1">#REF!,#REF!,#REF!,#REF!,#REF!,#REF!</definedName>
    <definedName name="P8_SCOPE_FULL_LOAD" localSheetId="3" hidden="1">#REF!,#REF!,#REF!,#REF!,#REF!,#REF!</definedName>
    <definedName name="P8_SCOPE_FULL_LOAD" localSheetId="4" hidden="1">#REF!,#REF!,#REF!,#REF!,#REF!,#REF!</definedName>
    <definedName name="P8_SCOPE_FULL_LOAD" localSheetId="6" hidden="1">#REF!,#REF!,#REF!,#REF!,#REF!,#REF!</definedName>
    <definedName name="P8_SCOPE_FULL_LOAD" hidden="1">#REF!,#REF!,#REF!,#REF!,#REF!,#REF!</definedName>
    <definedName name="P8_SCOPE_NOTIND" localSheetId="0" hidden="1">#REF!,#REF!,#REF!,#REF!,#REF!,#REF!</definedName>
    <definedName name="P8_SCOPE_NOTIND" localSheetId="3" hidden="1">#REF!,#REF!,#REF!,#REF!,#REF!,#REF!</definedName>
    <definedName name="P8_SCOPE_NOTIND" localSheetId="4" hidden="1">#REF!,#REF!,#REF!,#REF!,#REF!,#REF!</definedName>
    <definedName name="P8_SCOPE_NOTIND" localSheetId="6" hidden="1">#REF!,#REF!,#REF!,#REF!,#REF!,#REF!</definedName>
    <definedName name="P8_SCOPE_NOTIND" hidden="1">#REF!,#REF!,#REF!,#REF!,#REF!,#REF!</definedName>
    <definedName name="P8_SCOPE_PER_PRT" localSheetId="5" hidden="1">[3]перекрестка!$J$84:$K$88,[3]перекрестка!$N$84:$N$88,[3]перекрестка!$F$14:$G$25,P1_SCOPE_PER_PRT,P2_SCOPE_PER_PRT,P3_SCOPE_PER_PRT,P4_SCOPE_PER_PRT</definedName>
    <definedName name="P8_SCOPE_PER_PRT" hidden="1">[3]перекрестка!$J$84:$K$88,[3]перекрестка!$N$84:$N$88,[3]перекрестка!$F$14:$G$25,P1_SCOPE_PER_PRT,P2_SCOPE_PER_PRT,P3_SCOPE_PER_PRT,P4_SCOPE_PER_PRT</definedName>
    <definedName name="P9_SCOPE_FULL_LOAD" localSheetId="0" hidden="1">#REF!,#REF!,#REF!,#REF!,#REF!,#REF!</definedName>
    <definedName name="P9_SCOPE_FULL_LOAD" localSheetId="3" hidden="1">#REF!,#REF!,#REF!,#REF!,#REF!,#REF!</definedName>
    <definedName name="P9_SCOPE_FULL_LOAD" localSheetId="4" hidden="1">#REF!,#REF!,#REF!,#REF!,#REF!,#REF!</definedName>
    <definedName name="P9_SCOPE_FULL_LOAD" localSheetId="6" hidden="1">#REF!,#REF!,#REF!,#REF!,#REF!,#REF!</definedName>
    <definedName name="P9_SCOPE_FULL_LOAD" hidden="1">#REF!,#REF!,#REF!,#REF!,#REF!,#REF!</definedName>
    <definedName name="P9_SCOPE_NotInd" localSheetId="0" hidden="1">#REF!,'Приложение 1 ПАО ФСК'!P1_SCOPE_NOTIND,'Приложение 1 ПАО ФСК'!P2_SCOPE_NOTIND,'Приложение 1 ПАО ФСК'!P3_SCOPE_NOTIND,'Приложение 1 ПАО ФСК'!P4_SCOPE_NOTIND,'Приложение 1 ПАО ФСК'!P5_SCOPE_NOTIND,'Приложение 1 ПАО ФСК'!P6_SCOPE_NOTIND,'Приложение 1 ПАО ФСК'!P7_SCOPE_NOTIND</definedName>
    <definedName name="P9_SCOPE_NotInd" localSheetId="3" hidden="1">#REF!,'Приложение 4 Амортизация-Г'!P1_SCOPE_NOTIND,'Приложение 4 Амортизация-Г'!P2_SCOPE_NOTIND,'Приложение 4 Амортизация-Г'!P3_SCOPE_NOTIND,'Приложение 4 Амортизация-Г'!P4_SCOPE_NOTIND,'Приложение 4 Амортизация-Г'!P5_SCOPE_NOTIND,'Приложение 4 Амортизация-Г'!P6_SCOPE_NOTIND,'Приложение 4 Амортизация-Г'!P7_SCOPE_NOTIND</definedName>
    <definedName name="P9_SCOPE_NotInd" localSheetId="4" hidden="1">#REF!,'Приложение 5 2024'!P1_SCOPE_NOTIND,'Приложение 5 2024'!P2_SCOPE_NOTIND,'Приложение 5 2024'!P3_SCOPE_NOTIND,'Приложение 5 2024'!P4_SCOPE_NOTIND,'Приложение 5 2024'!P5_SCOPE_NOTIND,'Приложение 5 2024'!P6_SCOPE_NOTIND,'Приложение 5 2024'!P7_SCOPE_NOTIND</definedName>
    <definedName name="P9_SCOPE_NotInd" localSheetId="5" hidden="1">#REF!,[0]!P1_SCOPE_NOTIND,[0]!P2_SCOPE_NOTIND,[0]!P3_SCOPE_NOTIND,[0]!P4_SCOPE_NOTIND,[0]!P5_SCOPE_NOTIND,[0]!P6_SCOPE_NOTIND,[0]!P7_SCOPE_NOTIND</definedName>
    <definedName name="P9_SCOPE_NotInd" localSheetId="6" hidden="1">#REF!,'Приложение 7 - 2024'!P1_SCOPE_NOTIND,'Приложение 7 - 2024'!P2_SCOPE_NOTIND,'Приложение 7 - 2024'!P3_SCOPE_NOTIND,'Приложение 7 - 2024'!P4_SCOPE_NOTIND,'Приложение 7 - 2024'!P5_SCOPE_NOTIND,'Приложение 7 - 2024'!P6_SCOPE_NOTIND,'Приложение 7 - 2024'!P7_SCOPE_NOTIND</definedName>
    <definedName name="P9_SCOPE_NotInd" hidden="1">#REF!,[0]!P1_SCOPE_NOTIND,[0]!P2_SCOPE_NOTIND,[0]!P3_SCOPE_NOTIND,[0]!P4_SCOPE_NOTIND,[0]!P5_SCOPE_NOTIND,[0]!P6_SCOPE_NOTIND,[0]!P7_SCOPE_NOTIND</definedName>
    <definedName name="PER_ET" localSheetId="0">#REF!</definedName>
    <definedName name="PER_ET" localSheetId="3">#REF!</definedName>
    <definedName name="PER_ET" localSheetId="4">#REF!</definedName>
    <definedName name="PER_ET" localSheetId="6">#REF!</definedName>
    <definedName name="PER_ET">#REF!</definedName>
    <definedName name="period_list">[2]TEHSHEET!$N$2:$N$8</definedName>
    <definedName name="pIns_List13_6_1" localSheetId="0">#REF!</definedName>
    <definedName name="pIns_List13_6_1" localSheetId="3">#REF!</definedName>
    <definedName name="pIns_List13_6_1" localSheetId="4">#REF!</definedName>
    <definedName name="pIns_List13_6_1" localSheetId="6">#REF!</definedName>
    <definedName name="pIns_List13_6_1">#REF!</definedName>
    <definedName name="pIns_List13_6_2" localSheetId="0">#REF!</definedName>
    <definedName name="pIns_List13_6_2" localSheetId="3">#REF!</definedName>
    <definedName name="pIns_List13_6_2" localSheetId="4">#REF!</definedName>
    <definedName name="pIns_List13_6_2" localSheetId="6">#REF!</definedName>
    <definedName name="pIns_List13_6_2">#REF!</definedName>
    <definedName name="pIns_List13_6_3" localSheetId="0">#REF!</definedName>
    <definedName name="pIns_List13_6_3" localSheetId="3">#REF!</definedName>
    <definedName name="pIns_List13_6_3" localSheetId="4">#REF!</definedName>
    <definedName name="pIns_List13_6_3" localSheetId="6">#REF!</definedName>
    <definedName name="pIns_List13_6_3">#REF!</definedName>
    <definedName name="polta" localSheetId="0">#REF!</definedName>
    <definedName name="polta" localSheetId="3">#REF!</definedName>
    <definedName name="polta" localSheetId="4">#REF!</definedName>
    <definedName name="polta" localSheetId="6">#REF!</definedName>
    <definedName name="polta">#REF!</definedName>
    <definedName name="PR_OPT" localSheetId="0">#REF!</definedName>
    <definedName name="PR_OPT" localSheetId="3">#REF!</definedName>
    <definedName name="PR_OPT" localSheetId="4">#REF!</definedName>
    <definedName name="PR_OPT" localSheetId="6">#REF!</definedName>
    <definedName name="PR_OPT">#REF!</definedName>
    <definedName name="PR_ROZN" localSheetId="0">#REF!</definedName>
    <definedName name="PR_ROZN" localSheetId="3">#REF!</definedName>
    <definedName name="PR_ROZN" localSheetId="4">#REF!</definedName>
    <definedName name="PR_ROZN" localSheetId="6">#REF!</definedName>
    <definedName name="PR_ROZN">#REF!</definedName>
    <definedName name="Print_Area" localSheetId="0">'Приложение 1 ПАО ФСК'!$A$1:$I$24</definedName>
    <definedName name="Print_Area" localSheetId="2">'Приложение 3 Отчет Аренда-Г'!$A$1:$F$21</definedName>
    <definedName name="Print_Area" localSheetId="3">'Приложение 4 Амортизация-Г'!$A$1:$P$56</definedName>
    <definedName name="Print_Area" localSheetId="4">'Приложение 5 2024'!$A$1:$W$1444</definedName>
    <definedName name="Print_Area" localSheetId="5">'Приложение 6 2024'!$A$1:$AD$148</definedName>
    <definedName name="Print_Area" localSheetId="6">'Приложение 7 - 2024'!$A$1:$E$31</definedName>
    <definedName name="Print_Titles" localSheetId="4">'Приложение 5 2024'!$A:$W,'Приложение 5 2024'!$1:$9</definedName>
    <definedName name="PROT" localSheetId="0">#REF!,#REF!,#REF!,#REF!,#REF!,#REF!</definedName>
    <definedName name="PROT" localSheetId="3">#REF!,#REF!,#REF!,#REF!,#REF!,#REF!</definedName>
    <definedName name="PROT" localSheetId="4">#REF!,#REF!,#REF!,#REF!,#REF!,#REF!</definedName>
    <definedName name="PROT" localSheetId="6">#REF!,#REF!,#REF!,#REF!,#REF!,#REF!</definedName>
    <definedName name="PROT">#REF!,#REF!,#REF!,#REF!,#REF!,#REF!</definedName>
    <definedName name="PROT_22" localSheetId="0">P3_PROT_22,P4_PROT_22,P5_PROT_22</definedName>
    <definedName name="PROT_22" localSheetId="3">P3_PROT_22,P4_PROT_22,P5_PROT_22</definedName>
    <definedName name="PROT_22" localSheetId="4">P3_PROT_22,P4_PROT_22,P5_PROT_22</definedName>
    <definedName name="PROT_22" localSheetId="5">P3_PROT_22,P4_PROT_22,P5_PROT_22</definedName>
    <definedName name="PROT_22" localSheetId="6">P3_PROT_22,P4_PROT_22,P5_PROT_22</definedName>
    <definedName name="PROT_22">P3_PROT_22,P4_PROT_22,P5_PROT_22</definedName>
    <definedName name="q" localSheetId="0">'Приложение 1 ПАО ФСК'!q</definedName>
    <definedName name="q" localSheetId="5">'Приложение 6 2024'!q</definedName>
    <definedName name="q">[0]!q</definedName>
    <definedName name="qasds" localSheetId="0">'Приложение 1 ПАО ФСК'!qasds</definedName>
    <definedName name="qasds" localSheetId="5">'Приложение 6 2024'!qasds</definedName>
    <definedName name="qasds">[0]!qasds</definedName>
    <definedName name="qqq" localSheetId="0">'Приложение 1 ПАО ФСК'!qqq</definedName>
    <definedName name="qqq" localSheetId="5">'Приложение 6 2024'!qqq</definedName>
    <definedName name="qqq">[0]!qqq</definedName>
    <definedName name="qwe" localSheetId="0">'Приложение 1 ПАО ФСК'!qwe</definedName>
    <definedName name="qwe" localSheetId="5">'Приложение 6 2024'!qwe</definedName>
    <definedName name="qwe">[0]!qwe</definedName>
    <definedName name="qwer" localSheetId="0">'Приложение 1 ПАО ФСК'!qwer</definedName>
    <definedName name="qwer" localSheetId="5">'Приложение 6 2024'!qwer</definedName>
    <definedName name="qwer">[0]!qwer</definedName>
    <definedName name="rasch_list">[2]TEHSHEET!$AA$2:$AA$3</definedName>
    <definedName name="REG_ET" localSheetId="0">#REF!</definedName>
    <definedName name="REG_ET" localSheetId="3">#REF!</definedName>
    <definedName name="REG_ET" localSheetId="4">#REF!</definedName>
    <definedName name="REG_ET" localSheetId="6">#REF!</definedName>
    <definedName name="REG_ET">#REF!</definedName>
    <definedName name="REG_PROT" localSheetId="0">#REF!,#REF!,#REF!,#REF!,#REF!,#REF!,#REF!</definedName>
    <definedName name="REG_PROT" localSheetId="3">#REF!,#REF!,#REF!,#REF!,#REF!,#REF!,#REF!</definedName>
    <definedName name="REG_PROT" localSheetId="4">#REF!,#REF!,#REF!,#REF!,#REF!,#REF!,#REF!</definedName>
    <definedName name="REG_PROT" localSheetId="6">#REF!,#REF!,#REF!,#REF!,#REF!,#REF!,#REF!</definedName>
    <definedName name="REG_PROT">#REF!,#REF!,#REF!,#REF!,#REF!,#REF!,#REF!</definedName>
    <definedName name="REGcom" localSheetId="0">#REF!</definedName>
    <definedName name="REGcom" localSheetId="3">#REF!</definedName>
    <definedName name="REGcom" localSheetId="4">#REF!</definedName>
    <definedName name="REGcom" localSheetId="6">#REF!</definedName>
    <definedName name="REGcom">#REF!</definedName>
    <definedName name="region_name" localSheetId="0">[2]Титульный!$F$7</definedName>
    <definedName name="region_name" localSheetId="2">[2]Титульный!$F$7</definedName>
    <definedName name="region_name" localSheetId="3">[2]Титульный!$F$7</definedName>
    <definedName name="region_name">[4]Титульный!$E$6</definedName>
    <definedName name="regions" localSheetId="0">#REF!</definedName>
    <definedName name="regions" localSheetId="2">#REF!</definedName>
    <definedName name="regions" localSheetId="3">#REF!</definedName>
    <definedName name="REGIONS">[3]TEHSHEET!$C$6:$C$93</definedName>
    <definedName name="REGUL" localSheetId="0">#REF!</definedName>
    <definedName name="REGUL" localSheetId="3">#REF!</definedName>
    <definedName name="REGUL" localSheetId="4">#REF!</definedName>
    <definedName name="REGUL" localSheetId="6">#REF!</definedName>
    <definedName name="REGUL">#REF!</definedName>
    <definedName name="rr" localSheetId="0">'Приложение 1 ПАО ФСК'!rr</definedName>
    <definedName name="rr" localSheetId="3">#N/A</definedName>
    <definedName name="rr" localSheetId="5">'Приложение 6 2024'!rr</definedName>
    <definedName name="rr">[0]!rr</definedName>
    <definedName name="ŕŕ" localSheetId="0">'Приложение 1 ПАО ФСК'!ŕŕ</definedName>
    <definedName name="ŕŕ" localSheetId="3">#N/A</definedName>
    <definedName name="ŕŕ" localSheetId="5">'Приложение 6 2024'!ŕŕ</definedName>
    <definedName name="ŕŕ">[0]!ŕŕ</definedName>
    <definedName name="RRE" localSheetId="0">#REF!</definedName>
    <definedName name="RRE" localSheetId="3">#REF!</definedName>
    <definedName name="RRE" localSheetId="4">#REF!</definedName>
    <definedName name="RRE" localSheetId="6">#REF!</definedName>
    <definedName name="RRE">#REF!</definedName>
    <definedName name="rt" localSheetId="0">'Приложение 1 ПАО ФСК'!rt</definedName>
    <definedName name="rt" localSheetId="5">'Приложение 6 2024'!rt</definedName>
    <definedName name="rt">[0]!rt</definedName>
    <definedName name="S1_" localSheetId="0">#REF!</definedName>
    <definedName name="S1_" localSheetId="2">#REF!</definedName>
    <definedName name="S1_" localSheetId="3">#REF!</definedName>
    <definedName name="S1_" localSheetId="4">#REF!</definedName>
    <definedName name="S1_" localSheetId="6">#REF!</definedName>
    <definedName name="S1_">#REF!</definedName>
    <definedName name="S10_" localSheetId="0">#REF!</definedName>
    <definedName name="S10_" localSheetId="2">#REF!</definedName>
    <definedName name="S10_" localSheetId="3">#REF!</definedName>
    <definedName name="S10_" localSheetId="4">#REF!</definedName>
    <definedName name="S10_" localSheetId="6">#REF!</definedName>
    <definedName name="S10_">#REF!</definedName>
    <definedName name="S11_" localSheetId="0">#REF!</definedName>
    <definedName name="S11_" localSheetId="2">#REF!</definedName>
    <definedName name="S11_" localSheetId="3">#REF!</definedName>
    <definedName name="S11_" localSheetId="4">#REF!</definedName>
    <definedName name="S11_" localSheetId="6">#REF!</definedName>
    <definedName name="S11_">#REF!</definedName>
    <definedName name="S12_" localSheetId="0">#REF!</definedName>
    <definedName name="S12_" localSheetId="2">#REF!</definedName>
    <definedName name="S12_" localSheetId="3">#REF!</definedName>
    <definedName name="S12_" localSheetId="4">#REF!</definedName>
    <definedName name="S12_" localSheetId="6">#REF!</definedName>
    <definedName name="S12_">#REF!</definedName>
    <definedName name="S13_" localSheetId="0">#REF!</definedName>
    <definedName name="S13_" localSheetId="2">#REF!</definedName>
    <definedName name="S13_" localSheetId="3">#REF!</definedName>
    <definedName name="S13_" localSheetId="4">#REF!</definedName>
    <definedName name="S13_" localSheetId="6">#REF!</definedName>
    <definedName name="S13_">#REF!</definedName>
    <definedName name="S14_" localSheetId="0">#REF!</definedName>
    <definedName name="S14_" localSheetId="2">#REF!</definedName>
    <definedName name="S14_" localSheetId="3">#REF!</definedName>
    <definedName name="S14_" localSheetId="4">#REF!</definedName>
    <definedName name="S14_" localSheetId="6">#REF!</definedName>
    <definedName name="S14_">#REF!</definedName>
    <definedName name="S15_" localSheetId="0">#REF!</definedName>
    <definedName name="S15_" localSheetId="2">#REF!</definedName>
    <definedName name="S15_" localSheetId="3">#REF!</definedName>
    <definedName name="S15_" localSheetId="4">#REF!</definedName>
    <definedName name="S15_" localSheetId="6">#REF!</definedName>
    <definedName name="S15_">#REF!</definedName>
    <definedName name="S16_" localSheetId="0">#REF!</definedName>
    <definedName name="S16_" localSheetId="2">#REF!</definedName>
    <definedName name="S16_" localSheetId="3">#REF!</definedName>
    <definedName name="S16_" localSheetId="4">#REF!</definedName>
    <definedName name="S16_" localSheetId="6">#REF!</definedName>
    <definedName name="S16_">#REF!</definedName>
    <definedName name="S17_" localSheetId="0">#REF!</definedName>
    <definedName name="S17_" localSheetId="2">#REF!</definedName>
    <definedName name="S17_" localSheetId="3">#REF!</definedName>
    <definedName name="S17_" localSheetId="4">#REF!</definedName>
    <definedName name="S17_" localSheetId="6">#REF!</definedName>
    <definedName name="S17_">#REF!</definedName>
    <definedName name="S18_" localSheetId="0">#REF!</definedName>
    <definedName name="S18_" localSheetId="2">#REF!</definedName>
    <definedName name="S18_" localSheetId="3">#REF!</definedName>
    <definedName name="S18_" localSheetId="4">#REF!</definedName>
    <definedName name="S18_" localSheetId="6">#REF!</definedName>
    <definedName name="S18_">#REF!</definedName>
    <definedName name="S19_" localSheetId="0">#REF!</definedName>
    <definedName name="S19_" localSheetId="2">#REF!</definedName>
    <definedName name="S19_" localSheetId="3">#REF!</definedName>
    <definedName name="S19_" localSheetId="4">#REF!</definedName>
    <definedName name="S19_" localSheetId="6">#REF!</definedName>
    <definedName name="S19_">#REF!</definedName>
    <definedName name="S2_" localSheetId="0">#REF!</definedName>
    <definedName name="S2_" localSheetId="2">#REF!</definedName>
    <definedName name="S2_" localSheetId="3">#REF!</definedName>
    <definedName name="S2_" localSheetId="4">#REF!</definedName>
    <definedName name="S2_" localSheetId="6">#REF!</definedName>
    <definedName name="S2_">#REF!</definedName>
    <definedName name="S20_" localSheetId="0">#REF!</definedName>
    <definedName name="S20_" localSheetId="2">#REF!</definedName>
    <definedName name="S20_" localSheetId="3">#REF!</definedName>
    <definedName name="S20_" localSheetId="4">#REF!</definedName>
    <definedName name="S20_" localSheetId="6">#REF!</definedName>
    <definedName name="S20_">#REF!</definedName>
    <definedName name="S3_" localSheetId="0">#REF!</definedName>
    <definedName name="S3_" localSheetId="2">#REF!</definedName>
    <definedName name="S3_" localSheetId="3">#REF!</definedName>
    <definedName name="S3_" localSheetId="4">#REF!</definedName>
    <definedName name="S3_" localSheetId="6">#REF!</definedName>
    <definedName name="S3_">#REF!</definedName>
    <definedName name="S4_" localSheetId="0">#REF!</definedName>
    <definedName name="S4_" localSheetId="2">#REF!</definedName>
    <definedName name="S4_" localSheetId="3">#REF!</definedName>
    <definedName name="S4_" localSheetId="4">#REF!</definedName>
    <definedName name="S4_" localSheetId="6">#REF!</definedName>
    <definedName name="S4_">#REF!</definedName>
    <definedName name="S5_" localSheetId="0">#REF!</definedName>
    <definedName name="S5_" localSheetId="2">#REF!</definedName>
    <definedName name="S5_" localSheetId="3">#REF!</definedName>
    <definedName name="S5_" localSheetId="4">#REF!</definedName>
    <definedName name="S5_" localSheetId="6">#REF!</definedName>
    <definedName name="S5_">#REF!</definedName>
    <definedName name="S6_" localSheetId="0">#REF!</definedName>
    <definedName name="S6_" localSheetId="2">#REF!</definedName>
    <definedName name="S6_" localSheetId="3">#REF!</definedName>
    <definedName name="S6_" localSheetId="4">#REF!</definedName>
    <definedName name="S6_" localSheetId="6">#REF!</definedName>
    <definedName name="S6_">#REF!</definedName>
    <definedName name="S7_" localSheetId="0">#REF!</definedName>
    <definedName name="S7_" localSheetId="2">#REF!</definedName>
    <definedName name="S7_" localSheetId="3">#REF!</definedName>
    <definedName name="S7_" localSheetId="4">#REF!</definedName>
    <definedName name="S7_" localSheetId="6">#REF!</definedName>
    <definedName name="S7_">#REF!</definedName>
    <definedName name="S8_" localSheetId="0">#REF!</definedName>
    <definedName name="S8_" localSheetId="2">#REF!</definedName>
    <definedName name="S8_" localSheetId="3">#REF!</definedName>
    <definedName name="S8_" localSheetId="4">#REF!</definedName>
    <definedName name="S8_" localSheetId="6">#REF!</definedName>
    <definedName name="S8_">#REF!</definedName>
    <definedName name="S9_" localSheetId="0">#REF!</definedName>
    <definedName name="S9_" localSheetId="2">#REF!</definedName>
    <definedName name="S9_" localSheetId="3">#REF!</definedName>
    <definedName name="S9_" localSheetId="4">#REF!</definedName>
    <definedName name="S9_" localSheetId="6">#REF!</definedName>
    <definedName name="S9_">#REF!</definedName>
    <definedName name="SAPBEXrevision" hidden="1">1</definedName>
    <definedName name="SAPBEXsysID" hidden="1">"BW2"</definedName>
    <definedName name="SAPBEXwbID" hidden="1">"479GSPMTNK9HM4ZSIVE5K2SH6"</definedName>
    <definedName name="SBT_ET" localSheetId="0">#REF!</definedName>
    <definedName name="SBT_ET" localSheetId="3">#REF!</definedName>
    <definedName name="SBT_ET" localSheetId="4">#REF!</definedName>
    <definedName name="SBT_ET" localSheetId="6">#REF!</definedName>
    <definedName name="SBT_ET">#REF!</definedName>
    <definedName name="SBT_PROT" localSheetId="0">#REF!,#REF!,#REF!,#REF!,'Приложение 1 ПАО ФСК'!P1_SBT_PROT</definedName>
    <definedName name="SBT_PROT" localSheetId="3">#REF!,#REF!,#REF!,#REF!,'Приложение 4 Амортизация-Г'!P1_SBT_PROT</definedName>
    <definedName name="SBT_PROT" localSheetId="4">#N/A</definedName>
    <definedName name="SBT_PROT" localSheetId="5">#N/A</definedName>
    <definedName name="SBT_PROT" localSheetId="6">#N/A</definedName>
    <definedName name="SBT_PROT">#REF!,#REF!,#REF!,#REF!,'Приложение 3 Отчет Аренда-Г'!P1_SBT_PROT</definedName>
    <definedName name="SBTcom" localSheetId="0">#REF!</definedName>
    <definedName name="SBTcom" localSheetId="3">#REF!</definedName>
    <definedName name="SBTcom" localSheetId="4">#REF!</definedName>
    <definedName name="SBTcom" localSheetId="6">#REF!</definedName>
    <definedName name="SBTcom">#REF!</definedName>
    <definedName name="SCENARIOS">[3]TEHSHEET!$K$6:$K$7</definedName>
    <definedName name="sch" localSheetId="0">#REF!</definedName>
    <definedName name="sch" localSheetId="3">#REF!</definedName>
    <definedName name="sch" localSheetId="4">#REF!</definedName>
    <definedName name="sch" localSheetId="6">#REF!</definedName>
    <definedName name="sch">#REF!</definedName>
    <definedName name="SCOPE" localSheetId="0">#REF!</definedName>
    <definedName name="SCOPE" localSheetId="3">#REF!</definedName>
    <definedName name="SCOPE" localSheetId="4">#REF!</definedName>
    <definedName name="SCOPE" localSheetId="6">#REF!</definedName>
    <definedName name="SCOPE">#REF!</definedName>
    <definedName name="SCOPE_16_LD" localSheetId="0">#REF!</definedName>
    <definedName name="SCOPE_16_LD" localSheetId="3">#REF!</definedName>
    <definedName name="SCOPE_16_LD" localSheetId="4">#REF!</definedName>
    <definedName name="SCOPE_16_LD" localSheetId="6">#REF!</definedName>
    <definedName name="SCOPE_16_LD">#REF!</definedName>
    <definedName name="SCOPE_16_PRT" localSheetId="0">[0]!P1_SCOPE_16_PRT,[0]!P2_SCOPE_16_PRT</definedName>
    <definedName name="SCOPE_16_PRT" localSheetId="2">[0]!P1_SCOPE_16_PRT,[0]!P2_SCOPE_16_PRT</definedName>
    <definedName name="SCOPE_16_PRT" localSheetId="3">[0]!P1_SCOPE_16_PRT,[0]!P2_SCOPE_16_PRT</definedName>
    <definedName name="SCOPE_16_PRT" localSheetId="5">P1_SCOPE_16_PRT,P2_SCOPE_16_PRT</definedName>
    <definedName name="SCOPE_16_PRT">P1_SCOPE_16_PRT,P2_SCOPE_16_PRT</definedName>
    <definedName name="SCOPE_17.1_LD" localSheetId="0">#REF!</definedName>
    <definedName name="SCOPE_17.1_LD" localSheetId="3">#REF!</definedName>
    <definedName name="SCOPE_17.1_LD" localSheetId="4">#REF!</definedName>
    <definedName name="SCOPE_17.1_LD" localSheetId="6">#REF!</definedName>
    <definedName name="SCOPE_17.1_LD">#REF!</definedName>
    <definedName name="SCOPE_17.1_PRT">'[3]17.1'!$D$14:$F$17,'[3]17.1'!$D$19:$F$22,'[3]17.1'!$I$9:$I$12,'[3]17.1'!$I$14:$I$17,'[3]17.1'!$I$19:$I$22,'[3]17.1'!$D$9:$F$12</definedName>
    <definedName name="SCOPE_17_LD" localSheetId="0">#REF!</definedName>
    <definedName name="SCOPE_17_LD" localSheetId="3">#REF!</definedName>
    <definedName name="SCOPE_17_LD" localSheetId="4">#REF!</definedName>
    <definedName name="SCOPE_17_LD" localSheetId="6">#REF!</definedName>
    <definedName name="SCOPE_17_LD">#REF!</definedName>
    <definedName name="SCOPE_17_PRT" localSheetId="0">[0]!P1_SCOPE_16_PRT,[0]!P2_SCOPE_16_PRT</definedName>
    <definedName name="SCOPE_17_PRT" localSheetId="2">[0]!P1_SCOPE_16_PRT,[0]!P2_SCOPE_16_PRT</definedName>
    <definedName name="SCOPE_17_PRT" localSheetId="3">[0]!P1_SCOPE_16_PRT,[0]!P2_SCOPE_16_PRT</definedName>
    <definedName name="SCOPE_17_PRT" localSheetId="5">'[3]17'!$J$39:$M$41,'[3]17'!$E$43:$H$51,'[3]17'!$J$43:$M$51,'[3]17'!$E$54:$H$56,'[3]17'!$E$58:$H$66,'[3]17'!$E$69:$M$81,'[3]17'!$E$9:$H$11,P1_SCOPE_17_PRT</definedName>
    <definedName name="SCOPE_17_PRT">'[3]17'!$J$39:$M$41,'[3]17'!$E$43:$H$51,'[3]17'!$J$43:$M$51,'[3]17'!$E$54:$H$56,'[3]17'!$E$58:$H$66,'[3]17'!$E$69:$M$81,'[3]17'!$E$9:$H$11,P1_SCOPE_17_PRT</definedName>
    <definedName name="SCOPE_2" localSheetId="0">#REF!</definedName>
    <definedName name="SCOPE_2" localSheetId="3">#REF!</definedName>
    <definedName name="SCOPE_2" localSheetId="4">#REF!</definedName>
    <definedName name="SCOPE_2" localSheetId="6">#REF!</definedName>
    <definedName name="SCOPE_2">#REF!</definedName>
    <definedName name="SCOPE_2.1_LD" localSheetId="0">#REF!</definedName>
    <definedName name="SCOPE_2.1_LD" localSheetId="3">#REF!</definedName>
    <definedName name="SCOPE_2.1_LD" localSheetId="4">#REF!</definedName>
    <definedName name="SCOPE_2.1_LD" localSheetId="6">#REF!</definedName>
    <definedName name="SCOPE_2.1_LD">#REF!</definedName>
    <definedName name="SCOPE_2.1_PRT" localSheetId="0">#REF!</definedName>
    <definedName name="SCOPE_2.1_PRT" localSheetId="3">#REF!</definedName>
    <definedName name="SCOPE_2.1_PRT" localSheetId="4">#REF!</definedName>
    <definedName name="SCOPE_2.1_PRT" localSheetId="6">#REF!</definedName>
    <definedName name="SCOPE_2.1_PRT">#REF!</definedName>
    <definedName name="SCOPE_2.2_LD" localSheetId="0">#REF!</definedName>
    <definedName name="SCOPE_2.2_LD" localSheetId="3">#REF!</definedName>
    <definedName name="SCOPE_2.2_LD" localSheetId="4">#REF!</definedName>
    <definedName name="SCOPE_2.2_LD" localSheetId="6">#REF!</definedName>
    <definedName name="SCOPE_2.2_LD">#REF!</definedName>
    <definedName name="SCOPE_2.2_PRT" localSheetId="0">#REF!</definedName>
    <definedName name="SCOPE_2.2_PRT" localSheetId="3">#REF!</definedName>
    <definedName name="SCOPE_2.2_PRT" localSheetId="4">#REF!</definedName>
    <definedName name="SCOPE_2.2_PRT" localSheetId="6">#REF!</definedName>
    <definedName name="SCOPE_2.2_PRT">#REF!</definedName>
    <definedName name="SCOPE_2_1" localSheetId="0">#REF!</definedName>
    <definedName name="SCOPE_2_1" localSheetId="3">#REF!</definedName>
    <definedName name="SCOPE_2_1" localSheetId="4">#REF!</definedName>
    <definedName name="SCOPE_2_1" localSheetId="6">#REF!</definedName>
    <definedName name="SCOPE_2_1">#REF!</definedName>
    <definedName name="SCOPE_2_DR1" localSheetId="0">#REF!</definedName>
    <definedName name="SCOPE_2_DR1" localSheetId="3">#REF!</definedName>
    <definedName name="SCOPE_2_DR1" localSheetId="4">#REF!</definedName>
    <definedName name="SCOPE_2_DR1" localSheetId="6">#REF!</definedName>
    <definedName name="SCOPE_2_DR1">#REF!</definedName>
    <definedName name="SCOPE_2_DR10" localSheetId="0">#REF!</definedName>
    <definedName name="SCOPE_2_DR10" localSheetId="3">#REF!</definedName>
    <definedName name="SCOPE_2_DR10" localSheetId="4">#REF!</definedName>
    <definedName name="SCOPE_2_DR10" localSheetId="6">#REF!</definedName>
    <definedName name="SCOPE_2_DR10">#REF!</definedName>
    <definedName name="SCOPE_2_DR11" localSheetId="0">#REF!</definedName>
    <definedName name="SCOPE_2_DR11" localSheetId="3">#REF!</definedName>
    <definedName name="SCOPE_2_DR11" localSheetId="4">#REF!</definedName>
    <definedName name="SCOPE_2_DR11" localSheetId="6">#REF!</definedName>
    <definedName name="SCOPE_2_DR11">#REF!</definedName>
    <definedName name="SCOPE_2_DR2" localSheetId="0">#REF!</definedName>
    <definedName name="SCOPE_2_DR2" localSheetId="3">#REF!</definedName>
    <definedName name="SCOPE_2_DR2" localSheetId="4">#REF!</definedName>
    <definedName name="SCOPE_2_DR2" localSheetId="6">#REF!</definedName>
    <definedName name="SCOPE_2_DR2">#REF!</definedName>
    <definedName name="SCOPE_2_DR3" localSheetId="0">#REF!</definedName>
    <definedName name="SCOPE_2_DR3" localSheetId="3">#REF!</definedName>
    <definedName name="SCOPE_2_DR3" localSheetId="4">#REF!</definedName>
    <definedName name="SCOPE_2_DR3" localSheetId="6">#REF!</definedName>
    <definedName name="SCOPE_2_DR3">#REF!</definedName>
    <definedName name="SCOPE_2_DR4" localSheetId="0">#REF!</definedName>
    <definedName name="SCOPE_2_DR4" localSheetId="3">#REF!</definedName>
    <definedName name="SCOPE_2_DR4" localSheetId="4">#REF!</definedName>
    <definedName name="SCOPE_2_DR4" localSheetId="6">#REF!</definedName>
    <definedName name="SCOPE_2_DR4">#REF!</definedName>
    <definedName name="SCOPE_2_DR5" localSheetId="0">#REF!</definedName>
    <definedName name="SCOPE_2_DR5" localSheetId="3">#REF!</definedName>
    <definedName name="SCOPE_2_DR5" localSheetId="4">#REF!</definedName>
    <definedName name="SCOPE_2_DR5" localSheetId="6">#REF!</definedName>
    <definedName name="SCOPE_2_DR5">#REF!</definedName>
    <definedName name="SCOPE_2_DR6" localSheetId="0">#REF!</definedName>
    <definedName name="SCOPE_2_DR6" localSheetId="3">#REF!</definedName>
    <definedName name="SCOPE_2_DR6" localSheetId="4">#REF!</definedName>
    <definedName name="SCOPE_2_DR6" localSheetId="6">#REF!</definedName>
    <definedName name="SCOPE_2_DR6">#REF!</definedName>
    <definedName name="SCOPE_2_DR7" localSheetId="0">#REF!</definedName>
    <definedName name="SCOPE_2_DR7" localSheetId="3">#REF!</definedName>
    <definedName name="SCOPE_2_DR7" localSheetId="4">#REF!</definedName>
    <definedName name="SCOPE_2_DR7" localSheetId="6">#REF!</definedName>
    <definedName name="SCOPE_2_DR7">#REF!</definedName>
    <definedName name="SCOPE_2_DR8" localSheetId="0">#REF!</definedName>
    <definedName name="SCOPE_2_DR8" localSheetId="3">#REF!</definedName>
    <definedName name="SCOPE_2_DR8" localSheetId="4">#REF!</definedName>
    <definedName name="SCOPE_2_DR8" localSheetId="6">#REF!</definedName>
    <definedName name="SCOPE_2_DR8">#REF!</definedName>
    <definedName name="SCOPE_2_DR9" localSheetId="0">#REF!</definedName>
    <definedName name="SCOPE_2_DR9" localSheetId="3">#REF!</definedName>
    <definedName name="SCOPE_2_DR9" localSheetId="4">#REF!</definedName>
    <definedName name="SCOPE_2_DR9" localSheetId="6">#REF!</definedName>
    <definedName name="SCOPE_2_DR9">#REF!</definedName>
    <definedName name="SCOPE_24_LD">'[3]24'!$E$8:$J$47,'[3]24'!$E$49:$J$66</definedName>
    <definedName name="SCOPE_24_PRT">'[3]24'!$E$41:$I$41,'[3]24'!$E$34:$I$34,'[3]24'!$E$36:$I$36,'[3]24'!$E$43:$I$43</definedName>
    <definedName name="SCOPE_25_LD" localSheetId="0">#REF!</definedName>
    <definedName name="SCOPE_25_LD" localSheetId="3">#REF!</definedName>
    <definedName name="SCOPE_25_LD" localSheetId="4">#REF!</definedName>
    <definedName name="SCOPE_25_LD" localSheetId="6">#REF!</definedName>
    <definedName name="SCOPE_25_LD">#REF!</definedName>
    <definedName name="SCOPE_25_PRT">'[3]25'!$E$20:$I$20,'[3]25'!$E$34:$I$34,'[3]25'!$E$41:$I$41,'[3]25'!$E$8:$I$10</definedName>
    <definedName name="SCOPE_3_DR1" localSheetId="0">#REF!</definedName>
    <definedName name="SCOPE_3_DR1" localSheetId="3">#REF!</definedName>
    <definedName name="SCOPE_3_DR1" localSheetId="4">#REF!</definedName>
    <definedName name="SCOPE_3_DR1" localSheetId="6">#REF!</definedName>
    <definedName name="SCOPE_3_DR1">#REF!</definedName>
    <definedName name="SCOPE_3_DR10" localSheetId="0">#REF!</definedName>
    <definedName name="SCOPE_3_DR10" localSheetId="3">#REF!</definedName>
    <definedName name="SCOPE_3_DR10" localSheetId="4">#REF!</definedName>
    <definedName name="SCOPE_3_DR10" localSheetId="6">#REF!</definedName>
    <definedName name="SCOPE_3_DR10">#REF!</definedName>
    <definedName name="SCOPE_3_DR11" localSheetId="0">#REF!</definedName>
    <definedName name="SCOPE_3_DR11" localSheetId="3">#REF!</definedName>
    <definedName name="SCOPE_3_DR11" localSheetId="4">#REF!</definedName>
    <definedName name="SCOPE_3_DR11" localSheetId="6">#REF!</definedName>
    <definedName name="SCOPE_3_DR11">#REF!</definedName>
    <definedName name="SCOPE_3_DR2" localSheetId="0">#REF!</definedName>
    <definedName name="SCOPE_3_DR2" localSheetId="3">#REF!</definedName>
    <definedName name="SCOPE_3_DR2" localSheetId="4">#REF!</definedName>
    <definedName name="SCOPE_3_DR2" localSheetId="6">#REF!</definedName>
    <definedName name="SCOPE_3_DR2">#REF!</definedName>
    <definedName name="SCOPE_3_DR3" localSheetId="0">#REF!</definedName>
    <definedName name="SCOPE_3_DR3" localSheetId="3">#REF!</definedName>
    <definedName name="SCOPE_3_DR3" localSheetId="4">#REF!</definedName>
    <definedName name="SCOPE_3_DR3" localSheetId="6">#REF!</definedName>
    <definedName name="SCOPE_3_DR3">#REF!</definedName>
    <definedName name="SCOPE_3_DR4" localSheetId="0">#REF!</definedName>
    <definedName name="SCOPE_3_DR4" localSheetId="3">#REF!</definedName>
    <definedName name="SCOPE_3_DR4" localSheetId="4">#REF!</definedName>
    <definedName name="SCOPE_3_DR4" localSheetId="6">#REF!</definedName>
    <definedName name="SCOPE_3_DR4">#REF!</definedName>
    <definedName name="SCOPE_3_DR5" localSheetId="0">#REF!</definedName>
    <definedName name="SCOPE_3_DR5" localSheetId="3">#REF!</definedName>
    <definedName name="SCOPE_3_DR5" localSheetId="4">#REF!</definedName>
    <definedName name="SCOPE_3_DR5" localSheetId="6">#REF!</definedName>
    <definedName name="SCOPE_3_DR5">#REF!</definedName>
    <definedName name="SCOPE_3_DR6" localSheetId="0">#REF!</definedName>
    <definedName name="SCOPE_3_DR6" localSheetId="3">#REF!</definedName>
    <definedName name="SCOPE_3_DR6" localSheetId="4">#REF!</definedName>
    <definedName name="SCOPE_3_DR6" localSheetId="6">#REF!</definedName>
    <definedName name="SCOPE_3_DR6">#REF!</definedName>
    <definedName name="SCOPE_3_DR7" localSheetId="0">#REF!</definedName>
    <definedName name="SCOPE_3_DR7" localSheetId="3">#REF!</definedName>
    <definedName name="SCOPE_3_DR7" localSheetId="4">#REF!</definedName>
    <definedName name="SCOPE_3_DR7" localSheetId="6">#REF!</definedName>
    <definedName name="SCOPE_3_DR7">#REF!</definedName>
    <definedName name="SCOPE_3_DR8" localSheetId="0">#REF!</definedName>
    <definedName name="SCOPE_3_DR8" localSheetId="3">#REF!</definedName>
    <definedName name="SCOPE_3_DR8" localSheetId="4">#REF!</definedName>
    <definedName name="SCOPE_3_DR8" localSheetId="6">#REF!</definedName>
    <definedName name="SCOPE_3_DR8">#REF!</definedName>
    <definedName name="SCOPE_3_DR9" localSheetId="0">#REF!</definedName>
    <definedName name="SCOPE_3_DR9" localSheetId="3">#REF!</definedName>
    <definedName name="SCOPE_3_DR9" localSheetId="4">#REF!</definedName>
    <definedName name="SCOPE_3_DR9" localSheetId="6">#REF!</definedName>
    <definedName name="SCOPE_3_DR9">#REF!</definedName>
    <definedName name="SCOPE_3_LD" localSheetId="0">#REF!</definedName>
    <definedName name="SCOPE_3_LD" localSheetId="3">#REF!</definedName>
    <definedName name="SCOPE_3_LD" localSheetId="4">#REF!</definedName>
    <definedName name="SCOPE_3_LD" localSheetId="6">#REF!</definedName>
    <definedName name="SCOPE_3_LD">#REF!</definedName>
    <definedName name="SCOPE_3_PRT" localSheetId="0">#REF!</definedName>
    <definedName name="SCOPE_3_PRT" localSheetId="3">#REF!</definedName>
    <definedName name="SCOPE_3_PRT" localSheetId="4">#REF!</definedName>
    <definedName name="SCOPE_3_PRT" localSheetId="6">#REF!</definedName>
    <definedName name="SCOPE_3_PRT">#REF!</definedName>
    <definedName name="SCOPE_4_LD" localSheetId="0">#REF!</definedName>
    <definedName name="SCOPE_4_LD" localSheetId="3">#REF!</definedName>
    <definedName name="SCOPE_4_LD" localSheetId="4">#REF!</definedName>
    <definedName name="SCOPE_4_LD" localSheetId="6">#REF!</definedName>
    <definedName name="SCOPE_4_LD">#REF!</definedName>
    <definedName name="SCOPE_4_PRT" localSheetId="5">'[3]4'!$Z$27:$AC$31,'[3]4'!$F$14:$I$20,P1_SCOPE_4_PRT,P2_SCOPE_4_PRT</definedName>
    <definedName name="SCOPE_4_PRT">'[3]4'!$Z$27:$AC$31,'[3]4'!$F$14:$I$20,P1_SCOPE_4_PRT,P2_SCOPE_4_PRT</definedName>
    <definedName name="SCOPE_5_LD" localSheetId="0">#REF!</definedName>
    <definedName name="SCOPE_5_LD" localSheetId="3">#REF!</definedName>
    <definedName name="SCOPE_5_LD" localSheetId="4">#REF!</definedName>
    <definedName name="SCOPE_5_LD" localSheetId="6">#REF!</definedName>
    <definedName name="SCOPE_5_LD">#REF!</definedName>
    <definedName name="SCOPE_5_PRT" localSheetId="5">'[3]5'!$Z$27:$AC$31,'[3]5'!$F$14:$I$21,P1_SCOPE_5_PRT,P2_SCOPE_5_PRT</definedName>
    <definedName name="SCOPE_5_PRT">'[3]5'!$Z$27:$AC$31,'[3]5'!$F$14:$I$21,P1_SCOPE_5_PRT,P2_SCOPE_5_PRT</definedName>
    <definedName name="SCOPE_CORR" localSheetId="0">#REF!,#REF!,#REF!,#REF!,#REF!,'Приложение 1 ПАО ФСК'!P1_SCOPE_CORR,'Приложение 1 ПАО ФСК'!P2_SCOPE_CORR</definedName>
    <definedName name="SCOPE_CORR" localSheetId="3">#REF!,#REF!,#REF!,#REF!,#REF!,'Приложение 4 Амортизация-Г'!P1_SCOPE_CORR,'Приложение 4 Амортизация-Г'!P2_SCOPE_CORR</definedName>
    <definedName name="SCOPE_CORR" localSheetId="4">#REF!,#REF!,#REF!,#REF!,#REF!,'Приложение 5 2024'!P1_SCOPE_CORR,'Приложение 5 2024'!P2_SCOPE_CORR</definedName>
    <definedName name="SCOPE_CORR" localSheetId="5">#REF!,#REF!,#REF!,#REF!,#REF!,[0]!P1_SCOPE_CORR,[0]!P2_SCOPE_CORR</definedName>
    <definedName name="SCOPE_CORR" localSheetId="6">#REF!,#REF!,#REF!,#REF!,#REF!,'Приложение 7 - 2024'!P1_SCOPE_CORR,'Приложение 7 - 2024'!P2_SCOPE_CORR</definedName>
    <definedName name="SCOPE_CORR">#REF!,#REF!,#REF!,#REF!,#REF!,[0]!P1_SCOPE_CORR,[0]!P2_SCOPE_CORR</definedName>
    <definedName name="SCOPE_CPR" localSheetId="0">#REF!</definedName>
    <definedName name="SCOPE_CPR" localSheetId="3">#REF!</definedName>
    <definedName name="SCOPE_CPR" localSheetId="4">#REF!</definedName>
    <definedName name="SCOPE_CPR" localSheetId="6">#REF!</definedName>
    <definedName name="SCOPE_CPR">#REF!</definedName>
    <definedName name="SCOPE_DOP2" localSheetId="0">#REF!,#REF!,#REF!,#REF!,#REF!,#REF!</definedName>
    <definedName name="SCOPE_DOP2" localSheetId="3">#REF!,#REF!,#REF!,#REF!,#REF!,#REF!</definedName>
    <definedName name="SCOPE_DOP2" localSheetId="4">#REF!,#REF!,#REF!,#REF!,#REF!,#REF!</definedName>
    <definedName name="SCOPE_DOP2" localSheetId="6">#REF!,#REF!,#REF!,#REF!,#REF!,#REF!</definedName>
    <definedName name="SCOPE_DOP2">#REF!,#REF!,#REF!,#REF!,#REF!,#REF!</definedName>
    <definedName name="SCOPE_DOP3" localSheetId="0">#REF!,#REF!,#REF!,#REF!,#REF!,#REF!</definedName>
    <definedName name="SCOPE_DOP3" localSheetId="3">#REF!,#REF!,#REF!,#REF!,#REF!,#REF!</definedName>
    <definedName name="SCOPE_DOP3" localSheetId="4">#REF!,#REF!,#REF!,#REF!,#REF!,#REF!</definedName>
    <definedName name="SCOPE_DOP3" localSheetId="6">#REF!,#REF!,#REF!,#REF!,#REF!,#REF!</definedName>
    <definedName name="SCOPE_DOP3">#REF!,#REF!,#REF!,#REF!,#REF!,#REF!</definedName>
    <definedName name="SCOPE_ESOLD" localSheetId="0">#REF!</definedName>
    <definedName name="SCOPE_ESOLD" localSheetId="3">#REF!</definedName>
    <definedName name="SCOPE_ESOLD" localSheetId="4">#REF!</definedName>
    <definedName name="SCOPE_ESOLD" localSheetId="6">#REF!</definedName>
    <definedName name="SCOPE_ESOLD">#REF!</definedName>
    <definedName name="SCOPE_ETALON" localSheetId="0">#REF!</definedName>
    <definedName name="SCOPE_ETALON" localSheetId="3">#REF!</definedName>
    <definedName name="SCOPE_ETALON" localSheetId="4">#REF!</definedName>
    <definedName name="SCOPE_ETALON" localSheetId="6">#REF!</definedName>
    <definedName name="SCOPE_ETALON">#REF!</definedName>
    <definedName name="SCOPE_ETALON2" localSheetId="0">#REF!</definedName>
    <definedName name="SCOPE_ETALON2" localSheetId="3">#REF!</definedName>
    <definedName name="SCOPE_ETALON2" localSheetId="4">#REF!</definedName>
    <definedName name="SCOPE_ETALON2" localSheetId="6">#REF!</definedName>
    <definedName name="SCOPE_ETALON2">#REF!</definedName>
    <definedName name="SCOPE_F1_PRT" localSheetId="5">'[3]Ф-1 (для АО-энерго)'!$D$86:$E$95,P1_SCOPE_F1_PRT,P2_SCOPE_F1_PRT,P3_SCOPE_F1_PRT,P4_SCOPE_F1_PRT</definedName>
    <definedName name="SCOPE_F1_PRT">'[3]Ф-1 (для АО-энерго)'!$D$86:$E$95,P1_SCOPE_F1_PRT,P2_SCOPE_F1_PRT,P3_SCOPE_F1_PRT,P4_SCOPE_F1_PRT</definedName>
    <definedName name="SCOPE_F2_LD1" localSheetId="0">#REF!</definedName>
    <definedName name="SCOPE_F2_LD1" localSheetId="3">#REF!</definedName>
    <definedName name="SCOPE_F2_LD1" localSheetId="4">#REF!</definedName>
    <definedName name="SCOPE_F2_LD1" localSheetId="6">#REF!</definedName>
    <definedName name="SCOPE_F2_LD1">#REF!</definedName>
    <definedName name="SCOPE_F2_LD2" localSheetId="0">#REF!</definedName>
    <definedName name="SCOPE_F2_LD2" localSheetId="3">#REF!</definedName>
    <definedName name="SCOPE_F2_LD2" localSheetId="4">#REF!</definedName>
    <definedName name="SCOPE_F2_LD2" localSheetId="6">#REF!</definedName>
    <definedName name="SCOPE_F2_LD2">#REF!</definedName>
    <definedName name="SCOPE_F2_PRT" localSheetId="5">'[3]Ф-2 (для АО-энерго)'!$C$5:$D$5,'[3]Ф-2 (для АО-энерго)'!$C$52:$C$57,'[3]Ф-2 (для АО-энерго)'!$D$57:$G$57,P1_SCOPE_F2_PRT,P2_SCOPE_F2_PRT</definedName>
    <definedName name="SCOPE_F2_PRT">'[3]Ф-2 (для АО-энерго)'!$C$5:$D$5,'[3]Ф-2 (для АО-энерго)'!$C$52:$C$57,'[3]Ф-2 (для АО-энерго)'!$D$57:$G$57,P1_SCOPE_F2_PRT,P2_SCOPE_F2_PRT</definedName>
    <definedName name="SCOPE_FLOAD" localSheetId="0">#REF!,'Приложение 1 ПАО ФСК'!P1_SCOPE_FLOAD</definedName>
    <definedName name="SCOPE_FLOAD" localSheetId="3">#REF!,'Приложение 4 Амортизация-Г'!P1_SCOPE_FLOAD</definedName>
    <definedName name="SCOPE_FLOAD" localSheetId="4">#N/A</definedName>
    <definedName name="SCOPE_FLOAD" localSheetId="5">#N/A</definedName>
    <definedName name="SCOPE_FLOAD" localSheetId="6">#N/A</definedName>
    <definedName name="SCOPE_FLOAD">#REF!,'Приложение 3 Отчет Аренда-Г'!P1_SCOPE_FLOAD</definedName>
    <definedName name="SCOPE_FORM46_EE1" localSheetId="0">#REF!</definedName>
    <definedName name="SCOPE_FORM46_EE1" localSheetId="3">#REF!</definedName>
    <definedName name="SCOPE_FORM46_EE1" localSheetId="4">#REF!</definedName>
    <definedName name="SCOPE_FORM46_EE1" localSheetId="6">#REF!</definedName>
    <definedName name="SCOPE_FORM46_EE1">#REF!</definedName>
    <definedName name="SCOPE_FRML" localSheetId="0">#REF!,#REF!,'Приложение 1 ПАО ФСК'!P1_SCOPE_FRML</definedName>
    <definedName name="SCOPE_FRML" localSheetId="3">#REF!,#REF!,'Приложение 4 Амортизация-Г'!P1_SCOPE_FRML</definedName>
    <definedName name="SCOPE_FRML" localSheetId="4">#N/A</definedName>
    <definedName name="SCOPE_FRML" localSheetId="5">#N/A</definedName>
    <definedName name="SCOPE_FRML" localSheetId="6">#N/A</definedName>
    <definedName name="SCOPE_FRML">#REF!,#REF!,'Приложение 3 Отчет Аренда-Г'!P1_SCOPE_FRML</definedName>
    <definedName name="SCOPE_FST7" localSheetId="0">#REF!,#REF!,#REF!,#REF!,'Приложение 1 ПАО ФСК'!P1_SCOPE_FST7</definedName>
    <definedName name="SCOPE_FST7" localSheetId="3">#REF!,#REF!,#REF!,#REF!,'Приложение 4 Амортизация-Г'!P1_SCOPE_FST7</definedName>
    <definedName name="SCOPE_FST7" localSheetId="4">#REF!,#REF!,#REF!,#REF!,'Приложение 5 2024'!P1_SCOPE_FST7</definedName>
    <definedName name="SCOPE_FST7" localSheetId="5">#REF!,#REF!,#REF!,#REF!,[0]!P1_SCOPE_FST7</definedName>
    <definedName name="SCOPE_FST7" localSheetId="6">#REF!,#REF!,#REF!,#REF!,'Приложение 7 - 2024'!P1_SCOPE_FST7</definedName>
    <definedName name="SCOPE_FST7">#REF!,#REF!,#REF!,#REF!,[0]!P1_SCOPE_FST7</definedName>
    <definedName name="SCOPE_FULL_LOAD" localSheetId="0">'Приложение 1 ПАО ФСК'!P16_SCOPE_FULL_LOAD,'Приложение 1 ПАО ФСК'!P17_SCOPE_FULL_LOAD</definedName>
    <definedName name="SCOPE_FULL_LOAD" localSheetId="3">'Приложение 4 Амортизация-Г'!P16_SCOPE_FULL_LOAD,'Приложение 4 Амортизация-Г'!P17_SCOPE_FULL_LOAD</definedName>
    <definedName name="SCOPE_FULL_LOAD" localSheetId="4">'Приложение 5 2024'!P16_SCOPE_FULL_LOAD,'Приложение 5 2024'!P17_SCOPE_FULL_LOAD</definedName>
    <definedName name="SCOPE_FULL_LOAD" localSheetId="5">'Приложение 6 2024'!P16_SCOPE_FULL_LOAD,'Приложение 6 2024'!P17_SCOPE_FULL_LOAD</definedName>
    <definedName name="SCOPE_FULL_LOAD" localSheetId="6">'Приложение 7 - 2024'!P16_SCOPE_FULL_LOAD,'Приложение 7 - 2024'!P17_SCOPE_FULL_LOAD</definedName>
    <definedName name="SCOPE_FULL_LOAD">[0]!P16_SCOPE_FULL_LOAD,[0]!P17_SCOPE_FULL_LOAD</definedName>
    <definedName name="SCOPE_IND" localSheetId="0">#REF!,#REF!,'Приложение 1 ПАО ФСК'!P1_SCOPE_IND,'Приложение 1 ПАО ФСК'!P2_SCOPE_IND,'Приложение 1 ПАО ФСК'!P3_SCOPE_IND,'Приложение 1 ПАО ФСК'!P4_SCOPE_IND</definedName>
    <definedName name="SCOPE_IND" localSheetId="3">#REF!,#REF!,'Приложение 4 Амортизация-Г'!P1_SCOPE_IND,'Приложение 4 Амортизация-Г'!P2_SCOPE_IND,'Приложение 4 Амортизация-Г'!P3_SCOPE_IND,'Приложение 4 Амортизация-Г'!P4_SCOPE_IND</definedName>
    <definedName name="SCOPE_IND" localSheetId="4">#REF!,#REF!,'Приложение 5 2024'!P1_SCOPE_IND,'Приложение 5 2024'!P2_SCOPE_IND,'Приложение 5 2024'!P3_SCOPE_IND,'Приложение 5 2024'!P4_SCOPE_IND</definedName>
    <definedName name="SCOPE_IND" localSheetId="5">#REF!,#REF!,[0]!P1_SCOPE_IND,[0]!P2_SCOPE_IND,[0]!P3_SCOPE_IND,[0]!P4_SCOPE_IND</definedName>
    <definedName name="SCOPE_IND" localSheetId="6">#REF!,#REF!,'Приложение 7 - 2024'!P1_SCOPE_IND,'Приложение 7 - 2024'!P2_SCOPE_IND,'Приложение 7 - 2024'!P3_SCOPE_IND,'Приложение 7 - 2024'!P4_SCOPE_IND</definedName>
    <definedName name="SCOPE_IND">#REF!,#REF!,[0]!P1_SCOPE_IND,[0]!P2_SCOPE_IND,[0]!P3_SCOPE_IND,[0]!P4_SCOPE_IND</definedName>
    <definedName name="SCOPE_IND2" localSheetId="0">#REF!,#REF!,#REF!,'Приложение 1 ПАО ФСК'!P1_SCOPE_IND2,'Приложение 1 ПАО ФСК'!P2_SCOPE_IND2,'Приложение 1 ПАО ФСК'!P3_SCOPE_IND2,'Приложение 1 ПАО ФСК'!P4_SCOPE_IND2</definedName>
    <definedName name="SCOPE_IND2" localSheetId="3">#REF!,#REF!,#REF!,'Приложение 4 Амортизация-Г'!P1_SCOPE_IND2,'Приложение 4 Амортизация-Г'!P2_SCOPE_IND2,'Приложение 4 Амортизация-Г'!P3_SCOPE_IND2,'Приложение 4 Амортизация-Г'!P4_SCOPE_IND2</definedName>
    <definedName name="SCOPE_IND2" localSheetId="4">#REF!,#REF!,#REF!,'Приложение 5 2024'!P1_SCOPE_IND2,'Приложение 5 2024'!P2_SCOPE_IND2,'Приложение 5 2024'!P3_SCOPE_IND2,'Приложение 5 2024'!P4_SCOPE_IND2</definedName>
    <definedName name="SCOPE_IND2" localSheetId="5">#REF!,#REF!,#REF!,[0]!P1_SCOPE_IND2,[0]!P2_SCOPE_IND2,[0]!P3_SCOPE_IND2,[0]!P4_SCOPE_IND2</definedName>
    <definedName name="SCOPE_IND2" localSheetId="6">#REF!,#REF!,#REF!,'Приложение 7 - 2024'!P1_SCOPE_IND2,'Приложение 7 - 2024'!P2_SCOPE_IND2,'Приложение 7 - 2024'!P3_SCOPE_IND2,'Приложение 7 - 2024'!P4_SCOPE_IND2</definedName>
    <definedName name="SCOPE_IND2">#REF!,#REF!,#REF!,[0]!P1_SCOPE_IND2,[0]!P2_SCOPE_IND2,[0]!P3_SCOPE_IND2,[0]!P4_SCOPE_IND2</definedName>
    <definedName name="scope_ld" localSheetId="0">#REF!</definedName>
    <definedName name="scope_ld" localSheetId="3">#REF!</definedName>
    <definedName name="scope_ld" localSheetId="4">#REF!</definedName>
    <definedName name="scope_ld" localSheetId="6">#REF!</definedName>
    <definedName name="scope_ld">#REF!</definedName>
    <definedName name="SCOPE_LOAD" localSheetId="0">#REF!</definedName>
    <definedName name="SCOPE_LOAD" localSheetId="3">#REF!</definedName>
    <definedName name="SCOPE_LOAD" localSheetId="4">#REF!</definedName>
    <definedName name="SCOPE_LOAD" localSheetId="6">#REF!</definedName>
    <definedName name="SCOPE_LOAD">#REF!</definedName>
    <definedName name="SCOPE_LOAD_FUEL" localSheetId="0">#REF!</definedName>
    <definedName name="SCOPE_LOAD_FUEL" localSheetId="3">#REF!</definedName>
    <definedName name="SCOPE_LOAD_FUEL" localSheetId="4">#REF!</definedName>
    <definedName name="SCOPE_LOAD_FUEL" localSheetId="6">#REF!</definedName>
    <definedName name="SCOPE_LOAD_FUEL">#REF!</definedName>
    <definedName name="SCOPE_LOAD1" localSheetId="0">#REF!</definedName>
    <definedName name="SCOPE_LOAD1" localSheetId="3">#REF!</definedName>
    <definedName name="SCOPE_LOAD1" localSheetId="4">#REF!</definedName>
    <definedName name="SCOPE_LOAD1" localSheetId="6">#REF!</definedName>
    <definedName name="SCOPE_LOAD1">#REF!</definedName>
    <definedName name="SCOPE_NOTIND" localSheetId="0">'Приложение 1 ПАО ФСК'!P1_SCOPE_NOTIND,'Приложение 1 ПАО ФСК'!P2_SCOPE_NOTIND,'Приложение 1 ПАО ФСК'!P3_SCOPE_NOTIND,'Приложение 1 ПАО ФСК'!P4_SCOPE_NOTIND,'Приложение 1 ПАО ФСК'!P5_SCOPE_NOTIND,'Приложение 1 ПАО ФСК'!P6_SCOPE_NOTIND,'Приложение 1 ПАО ФСК'!P7_SCOPE_NOTIND,'Приложение 1 ПАО ФСК'!P8_SCOPE_NOTIND</definedName>
    <definedName name="SCOPE_NOTIND" localSheetId="3">'Приложение 4 Амортизация-Г'!P1_SCOPE_NOTIND,'Приложение 4 Амортизация-Г'!P2_SCOPE_NOTIND,'Приложение 4 Амортизация-Г'!P3_SCOPE_NOTIND,'Приложение 4 Амортизация-Г'!P4_SCOPE_NOTIND,'Приложение 4 Амортизация-Г'!P5_SCOPE_NOTIND,'Приложение 4 Амортизация-Г'!P6_SCOPE_NOTIND,'Приложение 4 Амортизация-Г'!P7_SCOPE_NOTIND,'Приложение 4 Амортизация-Г'!P8_SCOPE_NOTIND</definedName>
    <definedName name="SCOPE_NOTIND" localSheetId="4">'Приложение 5 2024'!P1_SCOPE_NOTIND,'Приложение 5 2024'!P2_SCOPE_NOTIND,'Приложение 5 2024'!P3_SCOPE_NOTIND,'Приложение 5 2024'!P4_SCOPE_NOTIND,'Приложение 5 2024'!P5_SCOPE_NOTIND,'Приложение 5 2024'!P6_SCOPE_NOTIND,'Приложение 5 2024'!P7_SCOPE_NOTIND,'Приложение 5 2024'!P8_SCOPE_NOTIND</definedName>
    <definedName name="SCOPE_NOTIND" localSheetId="5">[0]!P1_SCOPE_NOTIND,[0]!P2_SCOPE_NOTIND,[0]!P3_SCOPE_NOTIND,[0]!P4_SCOPE_NOTIND,[0]!P5_SCOPE_NOTIND,[0]!P6_SCOPE_NOTIND,[0]!P7_SCOPE_NOTIND,[0]!P8_SCOPE_NOTIND</definedName>
    <definedName name="SCOPE_NOTIND" localSheetId="6">'Приложение 7 - 2024'!P1_SCOPE_NOTIND,'Приложение 7 - 2024'!P2_SCOPE_NOTIND,'Приложение 7 - 2024'!P3_SCOPE_NOTIND,'Приложение 7 - 2024'!P4_SCOPE_NOTIND,'Приложение 7 - 2024'!P5_SCOPE_NOTIND,'Приложение 7 - 2024'!P6_SCOPE_NOTIND,'Приложение 7 - 2024'!P7_SCOPE_NOTIND,'Приложение 7 - 2024'!P8_SCOPE_NOTIND</definedName>
    <definedName name="SCOPE_NOTIND">[0]!P1_SCOPE_NOTIND,[0]!P2_SCOPE_NOTIND,[0]!P3_SCOPE_NOTIND,[0]!P4_SCOPE_NOTIND,[0]!P5_SCOPE_NOTIND,[0]!P6_SCOPE_NOTIND,[0]!P7_SCOPE_NOTIND,[0]!P8_SCOPE_NOTIND</definedName>
    <definedName name="SCOPE_NotInd2" localSheetId="0">'Приложение 1 ПАО ФСК'!P4_SCOPE_NotInd2,'Приложение 1 ПАО ФСК'!P5_SCOPE_NotInd2,'Приложение 1 ПАО ФСК'!P6_SCOPE_NotInd2,'Приложение 1 ПАО ФСК'!P7_SCOPE_NotInd2</definedName>
    <definedName name="SCOPE_NotInd2" localSheetId="3">'Приложение 4 Амортизация-Г'!P4_SCOPE_NotInd2,'Приложение 4 Амортизация-Г'!P5_SCOPE_NotInd2,'Приложение 4 Амортизация-Г'!P6_SCOPE_NotInd2,'Приложение 4 Амортизация-Г'!P7_SCOPE_NotInd2</definedName>
    <definedName name="SCOPE_NotInd2" localSheetId="4">'Приложение 5 2024'!P4_SCOPE_NotInd2,'Приложение 5 2024'!P5_SCOPE_NotInd2,'Приложение 5 2024'!P6_SCOPE_NotInd2,'Приложение 5 2024'!P7_SCOPE_NotInd2</definedName>
    <definedName name="SCOPE_NotInd2" localSheetId="5">[0]!P4_SCOPE_NotInd2,[0]!P5_SCOPE_NotInd2,[0]!P6_SCOPE_NotInd2,'Приложение 6 2024'!P7_SCOPE_NotInd2</definedName>
    <definedName name="SCOPE_NotInd2" localSheetId="6">'Приложение 7 - 2024'!P4_SCOPE_NotInd2,'Приложение 7 - 2024'!P5_SCOPE_NotInd2,'Приложение 7 - 2024'!P6_SCOPE_NotInd2,'Приложение 7 - 2024'!P7_SCOPE_NotInd2</definedName>
    <definedName name="SCOPE_NotInd2">[0]!P4_SCOPE_NotInd2,[0]!P5_SCOPE_NotInd2,[0]!P6_SCOPE_NotInd2,[0]!P7_SCOPE_NotInd2</definedName>
    <definedName name="SCOPE_NotInd3" localSheetId="0">#REF!,#REF!,#REF!,'Приложение 1 ПАО ФСК'!P1_SCOPE_NotInd3,'Приложение 1 ПАО ФСК'!P2_SCOPE_NotInd3</definedName>
    <definedName name="SCOPE_NotInd3" localSheetId="3">#REF!,#REF!,#REF!,'Приложение 4 Амортизация-Г'!P1_SCOPE_NotInd3,'Приложение 4 Амортизация-Г'!P2_SCOPE_NotInd3</definedName>
    <definedName name="SCOPE_NotInd3" localSheetId="4">#REF!,#REF!,#REF!,'Приложение 5 2024'!P1_SCOPE_NotInd3,'Приложение 5 2024'!P2_SCOPE_NotInd3</definedName>
    <definedName name="SCOPE_NotInd3" localSheetId="5">#REF!,#REF!,#REF!,[0]!P1_SCOPE_NotInd3,[0]!P2_SCOPE_NotInd3</definedName>
    <definedName name="SCOPE_NotInd3" localSheetId="6">#REF!,#REF!,#REF!,'Приложение 7 - 2024'!P1_SCOPE_NotInd3,'Приложение 7 - 2024'!P2_SCOPE_NotInd3</definedName>
    <definedName name="SCOPE_NotInd3">#REF!,#REF!,#REF!,[0]!P1_SCOPE_NotInd3,[0]!P2_SCOPE_NotInd3</definedName>
    <definedName name="SCOPE_ORE" localSheetId="0">#REF!</definedName>
    <definedName name="SCOPE_ORE" localSheetId="3">#REF!</definedName>
    <definedName name="SCOPE_ORE" localSheetId="4">#REF!</definedName>
    <definedName name="SCOPE_ORE" localSheetId="6">#REF!</definedName>
    <definedName name="SCOPE_ORE">#REF!</definedName>
    <definedName name="SCOPE_PER_LD" localSheetId="0">#REF!</definedName>
    <definedName name="SCOPE_PER_LD" localSheetId="3">#REF!</definedName>
    <definedName name="SCOPE_PER_LD" localSheetId="4">#REF!</definedName>
    <definedName name="SCOPE_PER_LD" localSheetId="6">#REF!</definedName>
    <definedName name="SCOPE_PER_LD">#REF!</definedName>
    <definedName name="SCOPE_PER_PRT" localSheetId="0">[0]!P5_SCOPE_PER_PRT,[0]!P6_SCOPE_PER_PRT,[0]!P7_SCOPE_PER_PRT,[0]!P8_SCOPE_PER_PRT</definedName>
    <definedName name="SCOPE_PER_PRT" localSheetId="2">[0]!P5_SCOPE_PER_PRT,[0]!P6_SCOPE_PER_PRT,[0]!P7_SCOPE_PER_PRT,[0]!P8_SCOPE_PER_PRT</definedName>
    <definedName name="SCOPE_PER_PRT" localSheetId="3">[0]!P5_SCOPE_PER_PRT,[0]!P6_SCOPE_PER_PRT,[0]!P7_SCOPE_PER_PRT,[0]!P8_SCOPE_PER_PRT</definedName>
    <definedName name="SCOPE_PER_PRT" localSheetId="5">P5_SCOPE_PER_PRT,P6_SCOPE_PER_PRT,P7_SCOPE_PER_PRT,'Приложение 6 2024'!P8_SCOPE_PER_PRT</definedName>
    <definedName name="SCOPE_PER_PRT">P5_SCOPE_PER_PRT,P6_SCOPE_PER_PRT,P7_SCOPE_PER_PRT,P8_SCOPE_PER_PRT</definedName>
    <definedName name="SCOPE_PRD" localSheetId="0">#REF!</definedName>
    <definedName name="SCOPE_PRD" localSheetId="3">#REF!</definedName>
    <definedName name="SCOPE_PRD" localSheetId="4">#REF!</definedName>
    <definedName name="SCOPE_PRD" localSheetId="6">#REF!</definedName>
    <definedName name="SCOPE_PRD">#REF!</definedName>
    <definedName name="SCOPE_PRD_ET" localSheetId="0">#REF!</definedName>
    <definedName name="SCOPE_PRD_ET" localSheetId="3">#REF!</definedName>
    <definedName name="SCOPE_PRD_ET" localSheetId="4">#REF!</definedName>
    <definedName name="SCOPE_PRD_ET" localSheetId="6">#REF!</definedName>
    <definedName name="SCOPE_PRD_ET">#REF!</definedName>
    <definedName name="SCOPE_PRD_ET2" localSheetId="0">#REF!</definedName>
    <definedName name="SCOPE_PRD_ET2" localSheetId="3">#REF!</definedName>
    <definedName name="SCOPE_PRD_ET2" localSheetId="4">#REF!</definedName>
    <definedName name="SCOPE_PRD_ET2" localSheetId="6">#REF!</definedName>
    <definedName name="SCOPE_PRD_ET2">#REF!</definedName>
    <definedName name="SCOPE_PRT" localSheetId="0">#REF!,#REF!,#REF!,#REF!,#REF!,#REF!</definedName>
    <definedName name="SCOPE_PRT" localSheetId="3">#REF!,#REF!,#REF!,#REF!,#REF!,#REF!</definedName>
    <definedName name="SCOPE_PRT" localSheetId="4">#REF!,#REF!,#REF!,#REF!,#REF!,#REF!</definedName>
    <definedName name="SCOPE_PRT" localSheetId="6">#REF!,#REF!,#REF!,#REF!,#REF!,#REF!</definedName>
    <definedName name="SCOPE_PRT">#REF!,#REF!,#REF!,#REF!,#REF!,#REF!</definedName>
    <definedName name="SCOPE_PRZ" localSheetId="0">#REF!</definedName>
    <definedName name="SCOPE_PRZ" localSheetId="3">#REF!</definedName>
    <definedName name="SCOPE_PRZ" localSheetId="4">#REF!</definedName>
    <definedName name="SCOPE_PRZ" localSheetId="6">#REF!</definedName>
    <definedName name="SCOPE_PRZ">#REF!</definedName>
    <definedName name="SCOPE_PRZ_ET" localSheetId="0">#REF!</definedName>
    <definedName name="SCOPE_PRZ_ET" localSheetId="3">#REF!</definedName>
    <definedName name="SCOPE_PRZ_ET" localSheetId="4">#REF!</definedName>
    <definedName name="SCOPE_PRZ_ET" localSheetId="6">#REF!</definedName>
    <definedName name="SCOPE_PRZ_ET">#REF!</definedName>
    <definedName name="SCOPE_PRZ_ET2" localSheetId="0">#REF!</definedName>
    <definedName name="SCOPE_PRZ_ET2" localSheetId="3">#REF!</definedName>
    <definedName name="SCOPE_PRZ_ET2" localSheetId="4">#REF!</definedName>
    <definedName name="SCOPE_PRZ_ET2" localSheetId="6">#REF!</definedName>
    <definedName name="SCOPE_PRZ_ET2">#REF!</definedName>
    <definedName name="SCOPE_REGIONS" localSheetId="0">#REF!</definedName>
    <definedName name="SCOPE_REGIONS" localSheetId="3">#REF!</definedName>
    <definedName name="SCOPE_REGIONS" localSheetId="4">#REF!</definedName>
    <definedName name="SCOPE_REGIONS" localSheetId="6">#REF!</definedName>
    <definedName name="SCOPE_REGIONS">#REF!</definedName>
    <definedName name="SCOPE_REGLD" localSheetId="0">#REF!</definedName>
    <definedName name="SCOPE_REGLD" localSheetId="3">#REF!</definedName>
    <definedName name="SCOPE_REGLD" localSheetId="4">#REF!</definedName>
    <definedName name="SCOPE_REGLD" localSheetId="6">#REF!</definedName>
    <definedName name="SCOPE_REGLD">#REF!</definedName>
    <definedName name="SCOPE_RG" localSheetId="0">#REF!</definedName>
    <definedName name="SCOPE_RG" localSheetId="3">#REF!</definedName>
    <definedName name="SCOPE_RG" localSheetId="4">#REF!</definedName>
    <definedName name="SCOPE_RG" localSheetId="6">#REF!</definedName>
    <definedName name="SCOPE_RG">#REF!</definedName>
    <definedName name="SCOPE_SAVE2" localSheetId="0">#REF!,#REF!,#REF!,#REF!,#REF!,'Приложение 1 ПАО ФСК'!P1_SCOPE_SAVE2,'Приложение 1 ПАО ФСК'!P2_SCOPE_SAVE2</definedName>
    <definedName name="SCOPE_SAVE2" localSheetId="3">#REF!,#REF!,#REF!,#REF!,#REF!,'Приложение 4 Амортизация-Г'!P1_SCOPE_SAVE2,'Приложение 4 Амортизация-Г'!P2_SCOPE_SAVE2</definedName>
    <definedName name="SCOPE_SAVE2" localSheetId="4">#REF!,#REF!,#REF!,#REF!,#REF!,'Приложение 5 2024'!P1_SCOPE_SAVE2,'Приложение 5 2024'!P2_SCOPE_SAVE2</definedName>
    <definedName name="SCOPE_SAVE2" localSheetId="5">#REF!,#REF!,#REF!,#REF!,#REF!,[0]!P1_SCOPE_SAVE2,[0]!P2_SCOPE_SAVE2</definedName>
    <definedName name="SCOPE_SAVE2" localSheetId="6">#REF!,#REF!,#REF!,#REF!,#REF!,'Приложение 7 - 2024'!P1_SCOPE_SAVE2,'Приложение 7 - 2024'!P2_SCOPE_SAVE2</definedName>
    <definedName name="SCOPE_SAVE2">#REF!,#REF!,#REF!,#REF!,#REF!,[0]!P1_SCOPE_SAVE2,[0]!P2_SCOPE_SAVE2</definedName>
    <definedName name="SCOPE_SBTLD" localSheetId="0">#REF!</definedName>
    <definedName name="SCOPE_SBTLD" localSheetId="3">#REF!</definedName>
    <definedName name="SCOPE_SBTLD" localSheetId="4">#REF!</definedName>
    <definedName name="SCOPE_SBTLD" localSheetId="6">#REF!</definedName>
    <definedName name="SCOPE_SBTLD">#REF!</definedName>
    <definedName name="SCOPE_SETLD" localSheetId="0">#REF!</definedName>
    <definedName name="SCOPE_SETLD" localSheetId="3">#REF!</definedName>
    <definedName name="SCOPE_SETLD" localSheetId="4">#REF!</definedName>
    <definedName name="SCOPE_SETLD" localSheetId="6">#REF!</definedName>
    <definedName name="SCOPE_SETLD">#REF!</definedName>
    <definedName name="SCOPE_SPR_PRT">[3]Справочники!$D$21:$J$22,[3]Справочники!$E$13:$I$14,[3]Справочники!$F$27:$H$28</definedName>
    <definedName name="SCOPE_SS" localSheetId="0">#REF!,#REF!,#REF!,#REF!,#REF!,#REF!</definedName>
    <definedName name="SCOPE_SS" localSheetId="3">#REF!,#REF!,#REF!,#REF!,#REF!,#REF!</definedName>
    <definedName name="SCOPE_SS" localSheetId="4">#REF!,#REF!,#REF!,#REF!,#REF!,#REF!</definedName>
    <definedName name="SCOPE_SS" localSheetId="6">#REF!,#REF!,#REF!,#REF!,#REF!,#REF!</definedName>
    <definedName name="SCOPE_SS">#REF!,#REF!,#REF!,#REF!,#REF!,#REF!</definedName>
    <definedName name="SCOPE_SS2" localSheetId="0">#REF!</definedName>
    <definedName name="SCOPE_SS2" localSheetId="3">#REF!</definedName>
    <definedName name="SCOPE_SS2" localSheetId="4">#REF!</definedName>
    <definedName name="SCOPE_SS2" localSheetId="6">#REF!</definedName>
    <definedName name="SCOPE_SS2">#REF!</definedName>
    <definedName name="SCOPE_SV_LD1" localSheetId="5">[3]свод!$E$104:$M$104,[3]свод!$E$106:$M$117,[3]свод!$E$120:$M$121,[3]свод!$E$123:$M$127,[3]свод!$E$10:$M$68,P1_SCOPE_SV_LD1</definedName>
    <definedName name="SCOPE_SV_LD1">[3]свод!$E$104:$M$104,[3]свод!$E$106:$M$117,[3]свод!$E$120:$M$121,[3]свод!$E$123:$M$127,[3]свод!$E$10:$M$68,P1_SCOPE_SV_LD1</definedName>
    <definedName name="SCOPE_SV_LD2" localSheetId="0">#REF!</definedName>
    <definedName name="SCOPE_SV_LD2" localSheetId="3">#REF!</definedName>
    <definedName name="SCOPE_SV_LD2" localSheetId="4">#REF!</definedName>
    <definedName name="SCOPE_SV_LD2" localSheetId="6">#REF!</definedName>
    <definedName name="SCOPE_SV_LD2">#REF!</definedName>
    <definedName name="SCOPE_SV_PRT" localSheetId="0">[0]!P1_SCOPE_SV_PRT,[0]!P2_SCOPE_SV_PRT,[0]!P3_SCOPE_SV_PRT</definedName>
    <definedName name="SCOPE_SV_PRT" localSheetId="2">[0]!P1_SCOPE_SV_PRT,[0]!P2_SCOPE_SV_PRT,[0]!P3_SCOPE_SV_PRT</definedName>
    <definedName name="SCOPE_SV_PRT" localSheetId="3">[0]!P1_SCOPE_SV_PRT,[0]!P2_SCOPE_SV_PRT,[0]!P3_SCOPE_SV_PRT</definedName>
    <definedName name="SCOPE_SV_PRT" localSheetId="5">P1_SCOPE_SV_PRT,P2_SCOPE_SV_PRT,P3_SCOPE_SV_PRT</definedName>
    <definedName name="SCOPE_SV_PRT">P1_SCOPE_SV_PRT,P2_SCOPE_SV_PRT,P3_SCOPE_SV_PRT</definedName>
    <definedName name="SCOPE10" localSheetId="0">#REF!</definedName>
    <definedName name="SCOPE10" localSheetId="3">#REF!</definedName>
    <definedName name="SCOPE10" localSheetId="4">#REF!</definedName>
    <definedName name="SCOPE10" localSheetId="6">#REF!</definedName>
    <definedName name="SCOPE10">#REF!</definedName>
    <definedName name="SCOPE11" localSheetId="0">#REF!</definedName>
    <definedName name="SCOPE11" localSheetId="3">#REF!</definedName>
    <definedName name="SCOPE11" localSheetId="4">#REF!</definedName>
    <definedName name="SCOPE11" localSheetId="6">#REF!</definedName>
    <definedName name="SCOPE11">#REF!</definedName>
    <definedName name="SCOPE12" localSheetId="0">#REF!</definedName>
    <definedName name="SCOPE12" localSheetId="3">#REF!</definedName>
    <definedName name="SCOPE12" localSheetId="4">#REF!</definedName>
    <definedName name="SCOPE12" localSheetId="6">#REF!</definedName>
    <definedName name="SCOPE12">#REF!</definedName>
    <definedName name="SCOPE2" localSheetId="0">#REF!</definedName>
    <definedName name="SCOPE2" localSheetId="3">#REF!</definedName>
    <definedName name="SCOPE2" localSheetId="4">#REF!</definedName>
    <definedName name="SCOPE2" localSheetId="6">#REF!</definedName>
    <definedName name="SCOPE2">#REF!</definedName>
    <definedName name="SCOPE3" localSheetId="0">#REF!</definedName>
    <definedName name="SCOPE3" localSheetId="3">#REF!</definedName>
    <definedName name="SCOPE3" localSheetId="4">#REF!</definedName>
    <definedName name="SCOPE3" localSheetId="6">#REF!</definedName>
    <definedName name="SCOPE3">#REF!</definedName>
    <definedName name="SCOPE4" localSheetId="0">#REF!</definedName>
    <definedName name="SCOPE4" localSheetId="3">#REF!</definedName>
    <definedName name="SCOPE4" localSheetId="4">#REF!</definedName>
    <definedName name="SCOPE4" localSheetId="6">#REF!</definedName>
    <definedName name="SCOPE4">#REF!</definedName>
    <definedName name="SCOPE5" localSheetId="0">#REF!</definedName>
    <definedName name="SCOPE5" localSheetId="3">#REF!</definedName>
    <definedName name="SCOPE5" localSheetId="4">#REF!</definedName>
    <definedName name="SCOPE5" localSheetId="6">#REF!</definedName>
    <definedName name="SCOPE5">#REF!</definedName>
    <definedName name="SCOPE6" localSheetId="0">#REF!</definedName>
    <definedName name="SCOPE6" localSheetId="3">#REF!</definedName>
    <definedName name="SCOPE6" localSheetId="4">#REF!</definedName>
    <definedName name="SCOPE6" localSheetId="6">#REF!</definedName>
    <definedName name="SCOPE6">#REF!</definedName>
    <definedName name="SCOPE7" localSheetId="0">#REF!</definedName>
    <definedName name="SCOPE7" localSheetId="3">#REF!</definedName>
    <definedName name="SCOPE7" localSheetId="4">#REF!</definedName>
    <definedName name="SCOPE7" localSheetId="6">#REF!</definedName>
    <definedName name="SCOPE7">#REF!</definedName>
    <definedName name="SCOPE8" localSheetId="0">#REF!</definedName>
    <definedName name="SCOPE8" localSheetId="3">#REF!</definedName>
    <definedName name="SCOPE8" localSheetId="4">#REF!</definedName>
    <definedName name="SCOPE8" localSheetId="6">#REF!</definedName>
    <definedName name="SCOPE8">#REF!</definedName>
    <definedName name="SCOPE9" localSheetId="0">#REF!</definedName>
    <definedName name="SCOPE9" localSheetId="3">#REF!</definedName>
    <definedName name="SCOPE9" localSheetId="4">#REF!</definedName>
    <definedName name="SCOPE9" localSheetId="6">#REF!</definedName>
    <definedName name="SCOPE9">#REF!</definedName>
    <definedName name="SEP" localSheetId="0">#REF!</definedName>
    <definedName name="SEP" localSheetId="3">#REF!</definedName>
    <definedName name="SEP" localSheetId="4">#REF!</definedName>
    <definedName name="SEP" localSheetId="6">#REF!</definedName>
    <definedName name="SEP">#REF!</definedName>
    <definedName name="SET_ET" localSheetId="0">#REF!</definedName>
    <definedName name="SET_ET" localSheetId="3">#REF!</definedName>
    <definedName name="SET_ET" localSheetId="4">#REF!</definedName>
    <definedName name="SET_ET" localSheetId="6">#REF!</definedName>
    <definedName name="SET_ET">#REF!</definedName>
    <definedName name="SET_PROT" localSheetId="0">#REF!,#REF!,#REF!,#REF!,#REF!,'Приложение 1 ПАО ФСК'!P1_SET_PROT</definedName>
    <definedName name="SET_PROT" localSheetId="3">#REF!,#REF!,#REF!,#REF!,#REF!,'Приложение 4 Амортизация-Г'!P1_SET_PROT</definedName>
    <definedName name="SET_PROT" localSheetId="4">#N/A</definedName>
    <definedName name="SET_PROT" localSheetId="5">#N/A</definedName>
    <definedName name="SET_PROT" localSheetId="6">#N/A</definedName>
    <definedName name="SET_PROT">#REF!,#REF!,#REF!,#REF!,#REF!,'Приложение 3 Отчет Аренда-Г'!P1_SET_PROT</definedName>
    <definedName name="SET_PRT" localSheetId="0">#REF!,#REF!,#REF!,#REF!,'Приложение 1 ПАО ФСК'!P1_SET_PRT</definedName>
    <definedName name="SET_PRT" localSheetId="3">#REF!,#REF!,#REF!,#REF!,'Приложение 4 Амортизация-Г'!P1_SET_PRT</definedName>
    <definedName name="SET_PRT" localSheetId="4">#N/A</definedName>
    <definedName name="SET_PRT" localSheetId="5">#N/A</definedName>
    <definedName name="SET_PRT" localSheetId="6">#N/A</definedName>
    <definedName name="SET_PRT">#REF!,#REF!,#REF!,#REF!,'Приложение 3 Отчет Аренда-Г'!P1_SET_PRT</definedName>
    <definedName name="SETcom" localSheetId="0">#REF!</definedName>
    <definedName name="SETcom" localSheetId="3">#REF!</definedName>
    <definedName name="SETcom" localSheetId="4">#REF!</definedName>
    <definedName name="SETcom" localSheetId="6">#REF!</definedName>
    <definedName name="SETcom">#REF!</definedName>
    <definedName name="Sheet2?prefix?">"H"</definedName>
    <definedName name="SP_OPT" localSheetId="0">#REF!</definedName>
    <definedName name="SP_OPT" localSheetId="3">#REF!</definedName>
    <definedName name="SP_OPT" localSheetId="4">#REF!</definedName>
    <definedName name="SP_OPT" localSheetId="6">#REF!</definedName>
    <definedName name="SP_OPT">#REF!</definedName>
    <definedName name="SP_ROZN" localSheetId="0">#REF!</definedName>
    <definedName name="SP_ROZN" localSheetId="3">#REF!</definedName>
    <definedName name="SP_ROZN" localSheetId="4">#REF!</definedName>
    <definedName name="SP_ROZN" localSheetId="6">#REF!</definedName>
    <definedName name="SP_ROZN">#REF!</definedName>
    <definedName name="SP_SC_1" localSheetId="0">#REF!</definedName>
    <definedName name="SP_SC_1" localSheetId="3">#REF!</definedName>
    <definedName name="SP_SC_1" localSheetId="4">#REF!</definedName>
    <definedName name="SP_SC_1" localSheetId="6">#REF!</definedName>
    <definedName name="SP_SC_1">#REF!</definedName>
    <definedName name="SP_SC_2" localSheetId="0">#REF!</definedName>
    <definedName name="SP_SC_2" localSheetId="3">#REF!</definedName>
    <definedName name="SP_SC_2" localSheetId="4">#REF!</definedName>
    <definedName name="SP_SC_2" localSheetId="6">#REF!</definedName>
    <definedName name="SP_SC_2">#REF!</definedName>
    <definedName name="SP_SC_3" localSheetId="0">#REF!</definedName>
    <definedName name="SP_SC_3" localSheetId="3">#REF!</definedName>
    <definedName name="SP_SC_3" localSheetId="4">#REF!</definedName>
    <definedName name="SP_SC_3" localSheetId="6">#REF!</definedName>
    <definedName name="SP_SC_3">#REF!</definedName>
    <definedName name="SP_SC_4" localSheetId="0">#REF!</definedName>
    <definedName name="SP_SC_4" localSheetId="3">#REF!</definedName>
    <definedName name="SP_SC_4" localSheetId="4">#REF!</definedName>
    <definedName name="SP_SC_4" localSheetId="6">#REF!</definedName>
    <definedName name="SP_SC_4">#REF!</definedName>
    <definedName name="SP_SC_5" localSheetId="0">#REF!</definedName>
    <definedName name="SP_SC_5" localSheetId="3">#REF!</definedName>
    <definedName name="SP_SC_5" localSheetId="4">#REF!</definedName>
    <definedName name="SP_SC_5" localSheetId="6">#REF!</definedName>
    <definedName name="SP_SC_5">#REF!</definedName>
    <definedName name="SPR_GES_ET" localSheetId="0">#REF!</definedName>
    <definedName name="SPR_GES_ET" localSheetId="3">#REF!</definedName>
    <definedName name="SPR_GES_ET" localSheetId="4">#REF!</definedName>
    <definedName name="SPR_GES_ET" localSheetId="6">#REF!</definedName>
    <definedName name="SPR_GES_ET">#REF!</definedName>
    <definedName name="SPR_GRES_ET" localSheetId="0">#REF!</definedName>
    <definedName name="SPR_GRES_ET" localSheetId="3">#REF!</definedName>
    <definedName name="SPR_GRES_ET" localSheetId="4">#REF!</definedName>
    <definedName name="SPR_GRES_ET" localSheetId="6">#REF!</definedName>
    <definedName name="SPR_GRES_ET">#REF!</definedName>
    <definedName name="SPR_OTH_ET" localSheetId="0">#REF!</definedName>
    <definedName name="SPR_OTH_ET" localSheetId="3">#REF!</definedName>
    <definedName name="SPR_OTH_ET" localSheetId="4">#REF!</definedName>
    <definedName name="SPR_OTH_ET" localSheetId="6">#REF!</definedName>
    <definedName name="SPR_OTH_ET">#REF!</definedName>
    <definedName name="SPR_PROT" localSheetId="0">#REF!,#REF!</definedName>
    <definedName name="SPR_PROT" localSheetId="3">#REF!,#REF!</definedName>
    <definedName name="SPR_PROT" localSheetId="4">#REF!,#REF!</definedName>
    <definedName name="SPR_PROT" localSheetId="6">#REF!,#REF!</definedName>
    <definedName name="SPR_PROT">#REF!,#REF!</definedName>
    <definedName name="SPR_SCOPE" localSheetId="0">#REF!</definedName>
    <definedName name="SPR_SCOPE" localSheetId="3">#REF!</definedName>
    <definedName name="SPR_SCOPE" localSheetId="4">#REF!</definedName>
    <definedName name="SPR_SCOPE" localSheetId="6">#REF!</definedName>
    <definedName name="SPR_SCOPE">#REF!</definedName>
    <definedName name="SPR_TES_ET" localSheetId="0">#REF!</definedName>
    <definedName name="SPR_TES_ET" localSheetId="3">#REF!</definedName>
    <definedName name="SPR_TES_ET" localSheetId="4">#REF!</definedName>
    <definedName name="SPR_TES_ET" localSheetId="6">#REF!</definedName>
    <definedName name="SPR_TES_ET">#REF!</definedName>
    <definedName name="sq" localSheetId="0">#REF!</definedName>
    <definedName name="sq" localSheetId="3">#REF!</definedName>
    <definedName name="sq" localSheetId="4">#REF!</definedName>
    <definedName name="sq" localSheetId="6">#REF!</definedName>
    <definedName name="sq">#REF!</definedName>
    <definedName name="SV" localSheetId="0">#REF!</definedName>
    <definedName name="SV" localSheetId="4">#REF!</definedName>
    <definedName name="SV" localSheetId="6">#REF!</definedName>
    <definedName name="SV">#REF!</definedName>
    <definedName name="T0?axis?ПРД?РЕГ" localSheetId="0">#REF!</definedName>
    <definedName name="T0?axis?ПРД?РЕГ" localSheetId="3">#REF!</definedName>
    <definedName name="T0?axis?ПРД?РЕГ" localSheetId="4">#REF!</definedName>
    <definedName name="T0?axis?ПРД?РЕГ" localSheetId="6">#REF!</definedName>
    <definedName name="T0?axis?ПРД?РЕГ">#REF!</definedName>
    <definedName name="T0?item_ext?РОСТ" localSheetId="0">#REF!</definedName>
    <definedName name="T0?item_ext?РОСТ" localSheetId="3">#REF!</definedName>
    <definedName name="T0?item_ext?РОСТ" localSheetId="4">#REF!</definedName>
    <definedName name="T0?item_ext?РОСТ" localSheetId="6">#REF!</definedName>
    <definedName name="T0?item_ext?РОСТ">#REF!</definedName>
    <definedName name="T0?L0.1" localSheetId="0">#REF!</definedName>
    <definedName name="T0?L0.1" localSheetId="3">#REF!</definedName>
    <definedName name="T0?L0.1" localSheetId="4">#REF!</definedName>
    <definedName name="T0?L0.1" localSheetId="6">#REF!</definedName>
    <definedName name="T0?L0.1">#REF!</definedName>
    <definedName name="T0?L0.2" localSheetId="0">#REF!</definedName>
    <definedName name="T0?L0.2" localSheetId="3">#REF!</definedName>
    <definedName name="T0?L0.2" localSheetId="4">#REF!</definedName>
    <definedName name="T0?L0.2" localSheetId="6">#REF!</definedName>
    <definedName name="T0?L0.2">#REF!</definedName>
    <definedName name="T0?L1" localSheetId="0">#REF!</definedName>
    <definedName name="T0?L1" localSheetId="3">#REF!</definedName>
    <definedName name="T0?L1" localSheetId="4">#REF!</definedName>
    <definedName name="T0?L1" localSheetId="6">#REF!</definedName>
    <definedName name="T0?L1">#REF!</definedName>
    <definedName name="T0?L10" localSheetId="0">#REF!</definedName>
    <definedName name="T0?L10" localSheetId="3">#REF!</definedName>
    <definedName name="T0?L10" localSheetId="4">#REF!</definedName>
    <definedName name="T0?L10" localSheetId="6">#REF!</definedName>
    <definedName name="T0?L10">#REF!</definedName>
    <definedName name="T0?L10.1" localSheetId="0">#REF!</definedName>
    <definedName name="T0?L10.1" localSheetId="3">#REF!</definedName>
    <definedName name="T0?L10.1" localSheetId="4">#REF!</definedName>
    <definedName name="T0?L10.1" localSheetId="6">#REF!</definedName>
    <definedName name="T0?L10.1">#REF!</definedName>
    <definedName name="T0?L10.2" localSheetId="0">#REF!</definedName>
    <definedName name="T0?L10.2" localSheetId="3">#REF!</definedName>
    <definedName name="T0?L10.2" localSheetId="4">#REF!</definedName>
    <definedName name="T0?L10.2" localSheetId="6">#REF!</definedName>
    <definedName name="T0?L10.2">#REF!</definedName>
    <definedName name="T0?L10.3" localSheetId="0">#REF!</definedName>
    <definedName name="T0?L10.3" localSheetId="3">#REF!</definedName>
    <definedName name="T0?L10.3" localSheetId="4">#REF!</definedName>
    <definedName name="T0?L10.3" localSheetId="6">#REF!</definedName>
    <definedName name="T0?L10.3">#REF!</definedName>
    <definedName name="T0?L10.4" localSheetId="0">#REF!</definedName>
    <definedName name="T0?L10.4" localSheetId="3">#REF!</definedName>
    <definedName name="T0?L10.4" localSheetId="4">#REF!</definedName>
    <definedName name="T0?L10.4" localSheetId="6">#REF!</definedName>
    <definedName name="T0?L10.4">#REF!</definedName>
    <definedName name="T0?L10.5" localSheetId="0">#REF!</definedName>
    <definedName name="T0?L10.5" localSheetId="3">#REF!</definedName>
    <definedName name="T0?L10.5" localSheetId="4">#REF!</definedName>
    <definedName name="T0?L10.5" localSheetId="6">#REF!</definedName>
    <definedName name="T0?L10.5">#REF!</definedName>
    <definedName name="T0?L11" localSheetId="0">#REF!</definedName>
    <definedName name="T0?L11" localSheetId="3">#REF!</definedName>
    <definedName name="T0?L11" localSheetId="4">#REF!</definedName>
    <definedName name="T0?L11" localSheetId="6">#REF!</definedName>
    <definedName name="T0?L11">#REF!</definedName>
    <definedName name="T0?L12" localSheetId="0">#REF!</definedName>
    <definedName name="T0?L12" localSheetId="3">#REF!</definedName>
    <definedName name="T0?L12" localSheetId="4">#REF!</definedName>
    <definedName name="T0?L12" localSheetId="6">#REF!</definedName>
    <definedName name="T0?L12">#REF!</definedName>
    <definedName name="T0?L13" localSheetId="0">#REF!</definedName>
    <definedName name="T0?L13" localSheetId="3">#REF!</definedName>
    <definedName name="T0?L13" localSheetId="4">#REF!</definedName>
    <definedName name="T0?L13" localSheetId="6">#REF!</definedName>
    <definedName name="T0?L13">#REF!</definedName>
    <definedName name="T0?L13.1" localSheetId="0">#REF!</definedName>
    <definedName name="T0?L13.1" localSheetId="3">#REF!</definedName>
    <definedName name="T0?L13.1" localSheetId="4">#REF!</definedName>
    <definedName name="T0?L13.1" localSheetId="6">#REF!</definedName>
    <definedName name="T0?L13.1">#REF!</definedName>
    <definedName name="T0?L13.2" localSheetId="0">#REF!</definedName>
    <definedName name="T0?L13.2" localSheetId="3">#REF!</definedName>
    <definedName name="T0?L13.2" localSheetId="4">#REF!</definedName>
    <definedName name="T0?L13.2" localSheetId="6">#REF!</definedName>
    <definedName name="T0?L13.2">#REF!</definedName>
    <definedName name="T0?L14" localSheetId="0">#REF!</definedName>
    <definedName name="T0?L14" localSheetId="3">#REF!</definedName>
    <definedName name="T0?L14" localSheetId="4">#REF!</definedName>
    <definedName name="T0?L14" localSheetId="6">#REF!</definedName>
    <definedName name="T0?L14">#REF!</definedName>
    <definedName name="T0?L14.1" localSheetId="0">#REF!</definedName>
    <definedName name="T0?L14.1" localSheetId="3">#REF!</definedName>
    <definedName name="T0?L14.1" localSheetId="4">#REF!</definedName>
    <definedName name="T0?L14.1" localSheetId="6">#REF!</definedName>
    <definedName name="T0?L14.1">#REF!</definedName>
    <definedName name="T0?L14.2" localSheetId="0">#REF!</definedName>
    <definedName name="T0?L14.2" localSheetId="3">#REF!</definedName>
    <definedName name="T0?L14.2" localSheetId="4">#REF!</definedName>
    <definedName name="T0?L14.2" localSheetId="6">#REF!</definedName>
    <definedName name="T0?L14.2">#REF!</definedName>
    <definedName name="T0?L15" localSheetId="0">#REF!</definedName>
    <definedName name="T0?L15" localSheetId="3">#REF!</definedName>
    <definedName name="T0?L15" localSheetId="4">#REF!</definedName>
    <definedName name="T0?L15" localSheetId="6">#REF!</definedName>
    <definedName name="T0?L15">#REF!</definedName>
    <definedName name="T0?L15.1" localSheetId="0">#REF!</definedName>
    <definedName name="T0?L15.1" localSheetId="3">#REF!</definedName>
    <definedName name="T0?L15.1" localSheetId="4">#REF!</definedName>
    <definedName name="T0?L15.1" localSheetId="6">#REF!</definedName>
    <definedName name="T0?L15.1">#REF!</definedName>
    <definedName name="T0?L15.2" localSheetId="0">#REF!</definedName>
    <definedName name="T0?L15.2" localSheetId="3">#REF!</definedName>
    <definedName name="T0?L15.2" localSheetId="4">#REF!</definedName>
    <definedName name="T0?L15.2" localSheetId="6">#REF!</definedName>
    <definedName name="T0?L15.2">#REF!</definedName>
    <definedName name="T0?L15.2.1" localSheetId="0">#REF!</definedName>
    <definedName name="T0?L15.2.1" localSheetId="3">#REF!</definedName>
    <definedName name="T0?L15.2.1" localSheetId="4">#REF!</definedName>
    <definedName name="T0?L15.2.1" localSheetId="6">#REF!</definedName>
    <definedName name="T0?L15.2.1">#REF!</definedName>
    <definedName name="T0?L15.2.2" localSheetId="0">#REF!</definedName>
    <definedName name="T0?L15.2.2" localSheetId="3">#REF!</definedName>
    <definedName name="T0?L15.2.2" localSheetId="4">#REF!</definedName>
    <definedName name="T0?L15.2.2" localSheetId="6">#REF!</definedName>
    <definedName name="T0?L15.2.2">#REF!</definedName>
    <definedName name="T0?L16" localSheetId="0">#REF!</definedName>
    <definedName name="T0?L16" localSheetId="3">#REF!</definedName>
    <definedName name="T0?L16" localSheetId="4">#REF!</definedName>
    <definedName name="T0?L16" localSheetId="6">#REF!</definedName>
    <definedName name="T0?L16">#REF!</definedName>
    <definedName name="T0?L17" localSheetId="0">#REF!</definedName>
    <definedName name="T0?L17" localSheetId="3">#REF!</definedName>
    <definedName name="T0?L17" localSheetId="4">#REF!</definedName>
    <definedName name="T0?L17" localSheetId="6">#REF!</definedName>
    <definedName name="T0?L17">#REF!</definedName>
    <definedName name="T0?L17.1" localSheetId="0">#REF!</definedName>
    <definedName name="T0?L17.1" localSheetId="3">#REF!</definedName>
    <definedName name="T0?L17.1" localSheetId="4">#REF!</definedName>
    <definedName name="T0?L17.1" localSheetId="6">#REF!</definedName>
    <definedName name="T0?L17.1">#REF!</definedName>
    <definedName name="T0?L18" localSheetId="0">#REF!</definedName>
    <definedName name="T0?L18" localSheetId="3">#REF!</definedName>
    <definedName name="T0?L18" localSheetId="4">#REF!</definedName>
    <definedName name="T0?L18" localSheetId="6">#REF!</definedName>
    <definedName name="T0?L18">#REF!</definedName>
    <definedName name="T0?L19" localSheetId="0">#REF!</definedName>
    <definedName name="T0?L19" localSheetId="3">#REF!</definedName>
    <definedName name="T0?L19" localSheetId="4">#REF!</definedName>
    <definedName name="T0?L19" localSheetId="6">#REF!</definedName>
    <definedName name="T0?L19">#REF!</definedName>
    <definedName name="T0?L2" localSheetId="0">#REF!</definedName>
    <definedName name="T0?L2" localSheetId="3">#REF!</definedName>
    <definedName name="T0?L2" localSheetId="4">#REF!</definedName>
    <definedName name="T0?L2" localSheetId="6">#REF!</definedName>
    <definedName name="T0?L2">#REF!</definedName>
    <definedName name="T0?L20" localSheetId="0">#REF!</definedName>
    <definedName name="T0?L20" localSheetId="3">#REF!</definedName>
    <definedName name="T0?L20" localSheetId="4">#REF!</definedName>
    <definedName name="T0?L20" localSheetId="6">#REF!</definedName>
    <definedName name="T0?L20">#REF!</definedName>
    <definedName name="T0?L21" localSheetId="0">#REF!</definedName>
    <definedName name="T0?L21" localSheetId="3">#REF!</definedName>
    <definedName name="T0?L21" localSheetId="4">#REF!</definedName>
    <definedName name="T0?L21" localSheetId="6">#REF!</definedName>
    <definedName name="T0?L21">#REF!</definedName>
    <definedName name="T0?L22" localSheetId="0">#REF!</definedName>
    <definedName name="T0?L22" localSheetId="3">#REF!</definedName>
    <definedName name="T0?L22" localSheetId="4">#REF!</definedName>
    <definedName name="T0?L22" localSheetId="6">#REF!</definedName>
    <definedName name="T0?L22">#REF!</definedName>
    <definedName name="T0?L22.1" localSheetId="0">#REF!</definedName>
    <definedName name="T0?L22.1" localSheetId="3">#REF!</definedName>
    <definedName name="T0?L22.1" localSheetId="4">#REF!</definedName>
    <definedName name="T0?L22.1" localSheetId="6">#REF!</definedName>
    <definedName name="T0?L22.1">#REF!</definedName>
    <definedName name="T0?L22.2" localSheetId="0">#REF!</definedName>
    <definedName name="T0?L22.2" localSheetId="3">#REF!</definedName>
    <definedName name="T0?L22.2" localSheetId="4">#REF!</definedName>
    <definedName name="T0?L22.2" localSheetId="6">#REF!</definedName>
    <definedName name="T0?L22.2">#REF!</definedName>
    <definedName name="T0?L23" localSheetId="0">#REF!</definedName>
    <definedName name="T0?L23" localSheetId="3">#REF!</definedName>
    <definedName name="T0?L23" localSheetId="4">#REF!</definedName>
    <definedName name="T0?L23" localSheetId="6">#REF!</definedName>
    <definedName name="T0?L23">#REF!</definedName>
    <definedName name="T0?L24" localSheetId="0">#REF!</definedName>
    <definedName name="T0?L24" localSheetId="3">#REF!</definedName>
    <definedName name="T0?L24" localSheetId="4">#REF!</definedName>
    <definedName name="T0?L24" localSheetId="6">#REF!</definedName>
    <definedName name="T0?L24">#REF!</definedName>
    <definedName name="T0?L24.1" localSheetId="0">#REF!</definedName>
    <definedName name="T0?L24.1" localSheetId="3">#REF!</definedName>
    <definedName name="T0?L24.1" localSheetId="4">#REF!</definedName>
    <definedName name="T0?L24.1" localSheetId="6">#REF!</definedName>
    <definedName name="T0?L24.1">#REF!</definedName>
    <definedName name="T0?L24.2" localSheetId="0">#REF!</definedName>
    <definedName name="T0?L24.2" localSheetId="3">#REF!</definedName>
    <definedName name="T0?L24.2" localSheetId="4">#REF!</definedName>
    <definedName name="T0?L24.2" localSheetId="6">#REF!</definedName>
    <definedName name="T0?L24.2">#REF!</definedName>
    <definedName name="T0?L25" localSheetId="0">#REF!</definedName>
    <definedName name="T0?L25" localSheetId="3">#REF!</definedName>
    <definedName name="T0?L25" localSheetId="4">#REF!</definedName>
    <definedName name="T0?L25" localSheetId="6">#REF!</definedName>
    <definedName name="T0?L25">#REF!</definedName>
    <definedName name="T0?L25.1" localSheetId="0">#REF!</definedName>
    <definedName name="T0?L25.1" localSheetId="3">#REF!</definedName>
    <definedName name="T0?L25.1" localSheetId="4">#REF!</definedName>
    <definedName name="T0?L25.1" localSheetId="6">#REF!</definedName>
    <definedName name="T0?L25.1">#REF!</definedName>
    <definedName name="T0?L25.1.1" localSheetId="0">#REF!</definedName>
    <definedName name="T0?L25.1.1" localSheetId="3">#REF!</definedName>
    <definedName name="T0?L25.1.1" localSheetId="4">#REF!</definedName>
    <definedName name="T0?L25.1.1" localSheetId="6">#REF!</definedName>
    <definedName name="T0?L25.1.1">#REF!</definedName>
    <definedName name="T0?L25.1.2" localSheetId="0">#REF!</definedName>
    <definedName name="T0?L25.1.2" localSheetId="3">#REF!</definedName>
    <definedName name="T0?L25.1.2" localSheetId="4">#REF!</definedName>
    <definedName name="T0?L25.1.2" localSheetId="6">#REF!</definedName>
    <definedName name="T0?L25.1.2">#REF!</definedName>
    <definedName name="T0?L25.2" localSheetId="0">#REF!</definedName>
    <definedName name="T0?L25.2" localSheetId="3">#REF!</definedName>
    <definedName name="T0?L25.2" localSheetId="4">#REF!</definedName>
    <definedName name="T0?L25.2" localSheetId="6">#REF!</definedName>
    <definedName name="T0?L25.2">#REF!</definedName>
    <definedName name="T0?L25.3" localSheetId="0">#REF!</definedName>
    <definedName name="T0?L25.3" localSheetId="3">#REF!</definedName>
    <definedName name="T0?L25.3" localSheetId="4">#REF!</definedName>
    <definedName name="T0?L25.3" localSheetId="6">#REF!</definedName>
    <definedName name="T0?L25.3">#REF!</definedName>
    <definedName name="T0?L26.1" localSheetId="0">#REF!</definedName>
    <definedName name="T0?L26.1" localSheetId="3">#REF!</definedName>
    <definedName name="T0?L26.1" localSheetId="4">#REF!</definedName>
    <definedName name="T0?L26.1" localSheetId="6">#REF!</definedName>
    <definedName name="T0?L26.1">#REF!</definedName>
    <definedName name="T0?L26.2" localSheetId="0">#REF!</definedName>
    <definedName name="T0?L26.2" localSheetId="3">#REF!</definedName>
    <definedName name="T0?L26.2" localSheetId="4">#REF!</definedName>
    <definedName name="T0?L26.2" localSheetId="6">#REF!</definedName>
    <definedName name="T0?L26.2">#REF!</definedName>
    <definedName name="T0?L27.1" localSheetId="0">#REF!</definedName>
    <definedName name="T0?L27.1" localSheetId="3">#REF!</definedName>
    <definedName name="T0?L27.1" localSheetId="4">#REF!</definedName>
    <definedName name="T0?L27.1" localSheetId="6">#REF!</definedName>
    <definedName name="T0?L27.1">#REF!</definedName>
    <definedName name="T0?L27.2" localSheetId="0">#REF!</definedName>
    <definedName name="T0?L27.2" localSheetId="3">#REF!</definedName>
    <definedName name="T0?L27.2" localSheetId="4">#REF!</definedName>
    <definedName name="T0?L27.2" localSheetId="6">#REF!</definedName>
    <definedName name="T0?L27.2">#REF!</definedName>
    <definedName name="T0?L3" localSheetId="0">#REF!</definedName>
    <definedName name="T0?L3" localSheetId="3">#REF!</definedName>
    <definedName name="T0?L3" localSheetId="4">#REF!</definedName>
    <definedName name="T0?L3" localSheetId="6">#REF!</definedName>
    <definedName name="T0?L3">#REF!</definedName>
    <definedName name="T0?L4" localSheetId="0">#REF!</definedName>
    <definedName name="T0?L4" localSheetId="3">#REF!</definedName>
    <definedName name="T0?L4" localSheetId="4">#REF!</definedName>
    <definedName name="T0?L4" localSheetId="6">#REF!</definedName>
    <definedName name="T0?L4">#REF!</definedName>
    <definedName name="T0?L5" localSheetId="0">#REF!</definedName>
    <definedName name="T0?L5" localSheetId="3">#REF!</definedName>
    <definedName name="T0?L5" localSheetId="4">#REF!</definedName>
    <definedName name="T0?L5" localSheetId="6">#REF!</definedName>
    <definedName name="T0?L5">#REF!</definedName>
    <definedName name="T0?L6" localSheetId="0">#REF!</definedName>
    <definedName name="T0?L6" localSheetId="3">#REF!</definedName>
    <definedName name="T0?L6" localSheetId="4">#REF!</definedName>
    <definedName name="T0?L6" localSheetId="6">#REF!</definedName>
    <definedName name="T0?L6">#REF!</definedName>
    <definedName name="T0?L7" localSheetId="0">#REF!</definedName>
    <definedName name="T0?L7" localSheetId="3">#REF!</definedName>
    <definedName name="T0?L7" localSheetId="4">#REF!</definedName>
    <definedName name="T0?L7" localSheetId="6">#REF!</definedName>
    <definedName name="T0?L7">#REF!</definedName>
    <definedName name="T0?L7.1" localSheetId="0">#REF!</definedName>
    <definedName name="T0?L7.1" localSheetId="3">#REF!</definedName>
    <definedName name="T0?L7.1" localSheetId="4">#REF!</definedName>
    <definedName name="T0?L7.1" localSheetId="6">#REF!</definedName>
    <definedName name="T0?L7.1">#REF!</definedName>
    <definedName name="T0?L7.1.2" localSheetId="0">#REF!</definedName>
    <definedName name="T0?L7.1.2" localSheetId="3">#REF!</definedName>
    <definedName name="T0?L7.1.2" localSheetId="4">#REF!</definedName>
    <definedName name="T0?L7.1.2" localSheetId="6">#REF!</definedName>
    <definedName name="T0?L7.1.2">#REF!</definedName>
    <definedName name="T0?L7.1.3" localSheetId="0">#REF!</definedName>
    <definedName name="T0?L7.1.3" localSheetId="3">#REF!</definedName>
    <definedName name="T0?L7.1.3" localSheetId="4">#REF!</definedName>
    <definedName name="T0?L7.1.3" localSheetId="6">#REF!</definedName>
    <definedName name="T0?L7.1.3">#REF!</definedName>
    <definedName name="T0?L7.2" localSheetId="0">#REF!</definedName>
    <definedName name="T0?L7.2" localSheetId="3">#REF!</definedName>
    <definedName name="T0?L7.2" localSheetId="4">#REF!</definedName>
    <definedName name="T0?L7.2" localSheetId="6">#REF!</definedName>
    <definedName name="T0?L7.2">#REF!</definedName>
    <definedName name="T0?L7.3" localSheetId="0">#REF!</definedName>
    <definedName name="T0?L7.3" localSheetId="3">#REF!</definedName>
    <definedName name="T0?L7.3" localSheetId="4">#REF!</definedName>
    <definedName name="T0?L7.3" localSheetId="6">#REF!</definedName>
    <definedName name="T0?L7.3">#REF!</definedName>
    <definedName name="T0?L7.4" localSheetId="0">#REF!</definedName>
    <definedName name="T0?L7.4" localSheetId="3">#REF!</definedName>
    <definedName name="T0?L7.4" localSheetId="4">#REF!</definedName>
    <definedName name="T0?L7.4" localSheetId="6">#REF!</definedName>
    <definedName name="T0?L7.4">#REF!</definedName>
    <definedName name="T0?L7.5" localSheetId="0">#REF!</definedName>
    <definedName name="T0?L7.5" localSheetId="3">#REF!</definedName>
    <definedName name="T0?L7.5" localSheetId="4">#REF!</definedName>
    <definedName name="T0?L7.5" localSheetId="6">#REF!</definedName>
    <definedName name="T0?L7.5">#REF!</definedName>
    <definedName name="T0?L7.6" localSheetId="0">#REF!</definedName>
    <definedName name="T0?L7.6" localSheetId="3">#REF!</definedName>
    <definedName name="T0?L7.6" localSheetId="4">#REF!</definedName>
    <definedName name="T0?L7.6" localSheetId="6">#REF!</definedName>
    <definedName name="T0?L7.6">#REF!</definedName>
    <definedName name="T0?L7.7" localSheetId="0">#REF!</definedName>
    <definedName name="T0?L7.7" localSheetId="3">#REF!</definedName>
    <definedName name="T0?L7.7" localSheetId="4">#REF!</definedName>
    <definedName name="T0?L7.7" localSheetId="6">#REF!</definedName>
    <definedName name="T0?L7.7">#REF!</definedName>
    <definedName name="T0?L7.7.1" localSheetId="0">#REF!</definedName>
    <definedName name="T0?L7.7.1" localSheetId="3">#REF!</definedName>
    <definedName name="T0?L7.7.1" localSheetId="4">#REF!</definedName>
    <definedName name="T0?L7.7.1" localSheetId="6">#REF!</definedName>
    <definedName name="T0?L7.7.1">#REF!</definedName>
    <definedName name="T0?L7.7.10" localSheetId="0">#REF!</definedName>
    <definedName name="T0?L7.7.10" localSheetId="3">#REF!</definedName>
    <definedName name="T0?L7.7.10" localSheetId="4">#REF!</definedName>
    <definedName name="T0?L7.7.10" localSheetId="6">#REF!</definedName>
    <definedName name="T0?L7.7.10">#REF!</definedName>
    <definedName name="T0?L7.7.11" localSheetId="0">#REF!</definedName>
    <definedName name="T0?L7.7.11" localSheetId="3">#REF!</definedName>
    <definedName name="T0?L7.7.11" localSheetId="4">#REF!</definedName>
    <definedName name="T0?L7.7.11" localSheetId="6">#REF!</definedName>
    <definedName name="T0?L7.7.11">#REF!</definedName>
    <definedName name="T0?L7.7.12" localSheetId="0">#REF!</definedName>
    <definedName name="T0?L7.7.12" localSheetId="3">#REF!</definedName>
    <definedName name="T0?L7.7.12" localSheetId="4">#REF!</definedName>
    <definedName name="T0?L7.7.12" localSheetId="6">#REF!</definedName>
    <definedName name="T0?L7.7.12">#REF!</definedName>
    <definedName name="T0?L7.7.2" localSheetId="0">#REF!</definedName>
    <definedName name="T0?L7.7.2" localSheetId="3">#REF!</definedName>
    <definedName name="T0?L7.7.2" localSheetId="4">#REF!</definedName>
    <definedName name="T0?L7.7.2" localSheetId="6">#REF!</definedName>
    <definedName name="T0?L7.7.2">#REF!</definedName>
    <definedName name="T0?L7.7.3" localSheetId="0">#REF!</definedName>
    <definedName name="T0?L7.7.3" localSheetId="3">#REF!</definedName>
    <definedName name="T0?L7.7.3" localSheetId="4">#REF!</definedName>
    <definedName name="T0?L7.7.3" localSheetId="6">#REF!</definedName>
    <definedName name="T0?L7.7.3">#REF!</definedName>
    <definedName name="T0?L7.7.4" localSheetId="0">#REF!</definedName>
    <definedName name="T0?L7.7.4" localSheetId="3">#REF!</definedName>
    <definedName name="T0?L7.7.4" localSheetId="4">#REF!</definedName>
    <definedName name="T0?L7.7.4" localSheetId="6">#REF!</definedName>
    <definedName name="T0?L7.7.4">#REF!</definedName>
    <definedName name="T0?L7.7.4.1" localSheetId="0">#REF!</definedName>
    <definedName name="T0?L7.7.4.1" localSheetId="3">#REF!</definedName>
    <definedName name="T0?L7.7.4.1" localSheetId="4">#REF!</definedName>
    <definedName name="T0?L7.7.4.1" localSheetId="6">#REF!</definedName>
    <definedName name="T0?L7.7.4.1">#REF!</definedName>
    <definedName name="T0?L7.7.4.3" localSheetId="0">#REF!</definedName>
    <definedName name="T0?L7.7.4.3" localSheetId="3">#REF!</definedName>
    <definedName name="T0?L7.7.4.3" localSheetId="4">#REF!</definedName>
    <definedName name="T0?L7.7.4.3" localSheetId="6">#REF!</definedName>
    <definedName name="T0?L7.7.4.3">#REF!</definedName>
    <definedName name="T0?L7.7.4.4" localSheetId="0">#REF!</definedName>
    <definedName name="T0?L7.7.4.4" localSheetId="3">#REF!</definedName>
    <definedName name="T0?L7.7.4.4" localSheetId="4">#REF!</definedName>
    <definedName name="T0?L7.7.4.4" localSheetId="6">#REF!</definedName>
    <definedName name="T0?L7.7.4.4">#REF!</definedName>
    <definedName name="T0?L7.7.4.5" localSheetId="0">#REF!</definedName>
    <definedName name="T0?L7.7.4.5" localSheetId="3">#REF!</definedName>
    <definedName name="T0?L7.7.4.5" localSheetId="4">#REF!</definedName>
    <definedName name="T0?L7.7.4.5" localSheetId="6">#REF!</definedName>
    <definedName name="T0?L7.7.4.5">#REF!</definedName>
    <definedName name="T0?L7.7.5" localSheetId="0">#REF!</definedName>
    <definedName name="T0?L7.7.5" localSheetId="3">#REF!</definedName>
    <definedName name="T0?L7.7.5" localSheetId="4">#REF!</definedName>
    <definedName name="T0?L7.7.5" localSheetId="6">#REF!</definedName>
    <definedName name="T0?L7.7.5">#REF!</definedName>
    <definedName name="T0?L7.7.6" localSheetId="0">#REF!</definedName>
    <definedName name="T0?L7.7.6" localSheetId="3">#REF!</definedName>
    <definedName name="T0?L7.7.6" localSheetId="4">#REF!</definedName>
    <definedName name="T0?L7.7.6" localSheetId="6">#REF!</definedName>
    <definedName name="T0?L7.7.6">#REF!</definedName>
    <definedName name="T0?L7.7.7" localSheetId="0">#REF!</definedName>
    <definedName name="T0?L7.7.7" localSheetId="3">#REF!</definedName>
    <definedName name="T0?L7.7.7" localSheetId="4">#REF!</definedName>
    <definedName name="T0?L7.7.7" localSheetId="6">#REF!</definedName>
    <definedName name="T0?L7.7.7">#REF!</definedName>
    <definedName name="T0?L7.7.8" localSheetId="0">#REF!</definedName>
    <definedName name="T0?L7.7.8" localSheetId="3">#REF!</definedName>
    <definedName name="T0?L7.7.8" localSheetId="4">#REF!</definedName>
    <definedName name="T0?L7.7.8" localSheetId="6">#REF!</definedName>
    <definedName name="T0?L7.7.8">#REF!</definedName>
    <definedName name="T0?L7.7.9" localSheetId="0">#REF!</definedName>
    <definedName name="T0?L7.7.9" localSheetId="3">#REF!</definedName>
    <definedName name="T0?L7.7.9" localSheetId="4">#REF!</definedName>
    <definedName name="T0?L7.7.9" localSheetId="6">#REF!</definedName>
    <definedName name="T0?L7.7.9">#REF!</definedName>
    <definedName name="T0?L8" localSheetId="0">#REF!</definedName>
    <definedName name="T0?L8" localSheetId="3">#REF!</definedName>
    <definedName name="T0?L8" localSheetId="4">#REF!</definedName>
    <definedName name="T0?L8" localSheetId="6">#REF!</definedName>
    <definedName name="T0?L8">#REF!</definedName>
    <definedName name="T0?L8.1" localSheetId="0">#REF!</definedName>
    <definedName name="T0?L8.1" localSheetId="3">#REF!</definedName>
    <definedName name="T0?L8.1" localSheetId="4">#REF!</definedName>
    <definedName name="T0?L8.1" localSheetId="6">#REF!</definedName>
    <definedName name="T0?L8.1">#REF!</definedName>
    <definedName name="T0?L8.2" localSheetId="0">#REF!</definedName>
    <definedName name="T0?L8.2" localSheetId="3">#REF!</definedName>
    <definedName name="T0?L8.2" localSheetId="4">#REF!</definedName>
    <definedName name="T0?L8.2" localSheetId="6">#REF!</definedName>
    <definedName name="T0?L8.2">#REF!</definedName>
    <definedName name="T0?L8.3" localSheetId="0">#REF!</definedName>
    <definedName name="T0?L8.3" localSheetId="3">#REF!</definedName>
    <definedName name="T0?L8.3" localSheetId="4">#REF!</definedName>
    <definedName name="T0?L8.3" localSheetId="6">#REF!</definedName>
    <definedName name="T0?L8.3">#REF!</definedName>
    <definedName name="T0?L8.4" localSheetId="0">#REF!</definedName>
    <definedName name="T0?L8.4" localSheetId="3">#REF!</definedName>
    <definedName name="T0?L8.4" localSheetId="4">#REF!</definedName>
    <definedName name="T0?L8.4" localSheetId="6">#REF!</definedName>
    <definedName name="T0?L8.4">#REF!</definedName>
    <definedName name="T0?L8.5" localSheetId="0">#REF!</definedName>
    <definedName name="T0?L8.5" localSheetId="3">#REF!</definedName>
    <definedName name="T0?L8.5" localSheetId="4">#REF!</definedName>
    <definedName name="T0?L8.5" localSheetId="6">#REF!</definedName>
    <definedName name="T0?L8.5">#REF!</definedName>
    <definedName name="T0?L8.6" localSheetId="0">#REF!</definedName>
    <definedName name="T0?L8.6" localSheetId="3">#REF!</definedName>
    <definedName name="T0?L8.6" localSheetId="4">#REF!</definedName>
    <definedName name="T0?L8.6" localSheetId="6">#REF!</definedName>
    <definedName name="T0?L8.6">#REF!</definedName>
    <definedName name="T0?L9" localSheetId="0">#REF!</definedName>
    <definedName name="T0?L9" localSheetId="3">#REF!</definedName>
    <definedName name="T0?L9" localSheetId="4">#REF!</definedName>
    <definedName name="T0?L9" localSheetId="6">#REF!</definedName>
    <definedName name="T0?L9">#REF!</definedName>
    <definedName name="T0?L9.1" localSheetId="0">#REF!</definedName>
    <definedName name="T0?L9.1" localSheetId="3">#REF!</definedName>
    <definedName name="T0?L9.1" localSheetId="4">#REF!</definedName>
    <definedName name="T0?L9.1" localSheetId="6">#REF!</definedName>
    <definedName name="T0?L9.1">#REF!</definedName>
    <definedName name="T0?L9.2" localSheetId="0">#REF!</definedName>
    <definedName name="T0?L9.2" localSheetId="3">#REF!</definedName>
    <definedName name="T0?L9.2" localSheetId="4">#REF!</definedName>
    <definedName name="T0?L9.2" localSheetId="6">#REF!</definedName>
    <definedName name="T0?L9.2">#REF!</definedName>
    <definedName name="T0?L9.3" localSheetId="0">#REF!</definedName>
    <definedName name="T0?L9.3" localSheetId="3">#REF!</definedName>
    <definedName name="T0?L9.3" localSheetId="4">#REF!</definedName>
    <definedName name="T0?L9.3" localSheetId="6">#REF!</definedName>
    <definedName name="T0?L9.3">#REF!</definedName>
    <definedName name="T0?L9.3.1" localSheetId="0">#REF!</definedName>
    <definedName name="T0?L9.3.1" localSheetId="3">#REF!</definedName>
    <definedName name="T0?L9.3.1" localSheetId="4">#REF!</definedName>
    <definedName name="T0?L9.3.1" localSheetId="6">#REF!</definedName>
    <definedName name="T0?L9.3.1">#REF!</definedName>
    <definedName name="T0?L9.3.2" localSheetId="0">#REF!</definedName>
    <definedName name="T0?L9.3.2" localSheetId="3">#REF!</definedName>
    <definedName name="T0?L9.3.2" localSheetId="4">#REF!</definedName>
    <definedName name="T0?L9.3.2" localSheetId="6">#REF!</definedName>
    <definedName name="T0?L9.3.2">#REF!</definedName>
    <definedName name="T0?Name" localSheetId="0">#REF!</definedName>
    <definedName name="T0?Name" localSheetId="3">#REF!</definedName>
    <definedName name="T0?Name" localSheetId="4">#REF!</definedName>
    <definedName name="T0?Name" localSheetId="6">#REF!</definedName>
    <definedName name="T0?Name">#REF!</definedName>
    <definedName name="T0?Table" localSheetId="0">#REF!</definedName>
    <definedName name="T0?Table" localSheetId="3">#REF!</definedName>
    <definedName name="T0?Table" localSheetId="4">#REF!</definedName>
    <definedName name="T0?Table" localSheetId="6">#REF!</definedName>
    <definedName name="T0?Table">#REF!</definedName>
    <definedName name="T0?Title" localSheetId="0">#REF!</definedName>
    <definedName name="T0?Title" localSheetId="3">#REF!</definedName>
    <definedName name="T0?Title" localSheetId="4">#REF!</definedName>
    <definedName name="T0?Title" localSheetId="6">#REF!</definedName>
    <definedName name="T0?Title">#REF!</definedName>
    <definedName name="T0?unit?МКВТЧ" localSheetId="0">#REF!</definedName>
    <definedName name="T0?unit?МКВТЧ" localSheetId="3">#REF!</definedName>
    <definedName name="T0?unit?МКВТЧ" localSheetId="4">#REF!</definedName>
    <definedName name="T0?unit?МКВТЧ" localSheetId="6">#REF!</definedName>
    <definedName name="T0?unit?МКВТЧ">#REF!</definedName>
    <definedName name="T0?unit?РУБ.МВТ.МЕС" localSheetId="0">#REF!</definedName>
    <definedName name="T0?unit?РУБ.МВТ.МЕС" localSheetId="3">#REF!</definedName>
    <definedName name="T0?unit?РУБ.МВТ.МЕС" localSheetId="4">#REF!</definedName>
    <definedName name="T0?unit?РУБ.МВТ.МЕС" localSheetId="6">#REF!</definedName>
    <definedName name="T0?unit?РУБ.МВТ.МЕС">#REF!</definedName>
    <definedName name="T0?unit?РУБ.ТКВТЧ" localSheetId="0">#REF!</definedName>
    <definedName name="T0?unit?РУБ.ТКВТЧ" localSheetId="3">#REF!</definedName>
    <definedName name="T0?unit?РУБ.ТКВТЧ" localSheetId="4">#REF!</definedName>
    <definedName name="T0?unit?РУБ.ТКВТЧ" localSheetId="6">#REF!</definedName>
    <definedName name="T0?unit?РУБ.ТКВТЧ">#REF!</definedName>
    <definedName name="T0?unit?ТГКАЛ" localSheetId="0">#REF!</definedName>
    <definedName name="T0?unit?ТГКАЛ" localSheetId="3">#REF!</definedName>
    <definedName name="T0?unit?ТГКАЛ" localSheetId="4">#REF!</definedName>
    <definedName name="T0?unit?ТГКАЛ" localSheetId="6">#REF!</definedName>
    <definedName name="T0?unit?ТГКАЛ">#REF!</definedName>
    <definedName name="T1?axis?ПРД?РЕГ" localSheetId="0">#REF!</definedName>
    <definedName name="T1?axis?ПРД?РЕГ" localSheetId="3">#REF!</definedName>
    <definedName name="T1?axis?ПРД?РЕГ" localSheetId="4">#REF!</definedName>
    <definedName name="T1?axis?ПРД?РЕГ" localSheetId="6">#REF!</definedName>
    <definedName name="T1?axis?ПРД?РЕГ">#REF!</definedName>
    <definedName name="T1?item_ext?РОСТ" localSheetId="0">#REF!</definedName>
    <definedName name="T1?item_ext?РОСТ" localSheetId="3">#REF!</definedName>
    <definedName name="T1?item_ext?РОСТ" localSheetId="4">#REF!</definedName>
    <definedName name="T1?item_ext?РОСТ" localSheetId="6">#REF!</definedName>
    <definedName name="T1?item_ext?РОСТ">#REF!</definedName>
    <definedName name="T1?L1" localSheetId="0">#REF!</definedName>
    <definedName name="T1?L1" localSheetId="3">#REF!</definedName>
    <definedName name="T1?L1" localSheetId="4">#REF!</definedName>
    <definedName name="T1?L1" localSheetId="6">#REF!</definedName>
    <definedName name="T1?L1">#REF!</definedName>
    <definedName name="T1?L2" localSheetId="0">#REF!</definedName>
    <definedName name="T1?L2" localSheetId="3">#REF!</definedName>
    <definedName name="T1?L2" localSheetId="4">#REF!</definedName>
    <definedName name="T1?L2" localSheetId="6">#REF!</definedName>
    <definedName name="T1?L2">#REF!</definedName>
    <definedName name="T1?L3" localSheetId="0">#REF!</definedName>
    <definedName name="T1?L3" localSheetId="3">#REF!</definedName>
    <definedName name="T1?L3" localSheetId="4">#REF!</definedName>
    <definedName name="T1?L3" localSheetId="6">#REF!</definedName>
    <definedName name="T1?L3">#REF!</definedName>
    <definedName name="T1?L4" localSheetId="0">#REF!</definedName>
    <definedName name="T1?L4" localSheetId="3">#REF!</definedName>
    <definedName name="T1?L4" localSheetId="4">#REF!</definedName>
    <definedName name="T1?L4" localSheetId="6">#REF!</definedName>
    <definedName name="T1?L4">#REF!</definedName>
    <definedName name="T1?L5" localSheetId="0">#REF!</definedName>
    <definedName name="T1?L5" localSheetId="3">#REF!</definedName>
    <definedName name="T1?L5" localSheetId="4">#REF!</definedName>
    <definedName name="T1?L5" localSheetId="6">#REF!</definedName>
    <definedName name="T1?L5">#REF!</definedName>
    <definedName name="T1?L6" localSheetId="0">#REF!</definedName>
    <definedName name="T1?L6" localSheetId="3">#REF!</definedName>
    <definedName name="T1?L6" localSheetId="4">#REF!</definedName>
    <definedName name="T1?L6" localSheetId="6">#REF!</definedName>
    <definedName name="T1?L6">#REF!</definedName>
    <definedName name="T1?L7" localSheetId="0">#REF!</definedName>
    <definedName name="T1?L7" localSheetId="3">#REF!</definedName>
    <definedName name="T1?L7" localSheetId="4">#REF!</definedName>
    <definedName name="T1?L7" localSheetId="6">#REF!</definedName>
    <definedName name="T1?L7">#REF!</definedName>
    <definedName name="T1?L7.1" localSheetId="0">#REF!</definedName>
    <definedName name="T1?L7.1" localSheetId="3">#REF!</definedName>
    <definedName name="T1?L7.1" localSheetId="4">#REF!</definedName>
    <definedName name="T1?L7.1" localSheetId="6">#REF!</definedName>
    <definedName name="T1?L7.1">#REF!</definedName>
    <definedName name="T1?L7.2" localSheetId="0">#REF!</definedName>
    <definedName name="T1?L7.2" localSheetId="3">#REF!</definedName>
    <definedName name="T1?L7.2" localSheetId="4">#REF!</definedName>
    <definedName name="T1?L7.2" localSheetId="6">#REF!</definedName>
    <definedName name="T1?L7.2">#REF!</definedName>
    <definedName name="T1?L7.3" localSheetId="0">#REF!</definedName>
    <definedName name="T1?L7.3" localSheetId="3">#REF!</definedName>
    <definedName name="T1?L7.3" localSheetId="4">#REF!</definedName>
    <definedName name="T1?L7.3" localSheetId="6">#REF!</definedName>
    <definedName name="T1?L7.3">#REF!</definedName>
    <definedName name="T1?L7.4" localSheetId="0">#REF!</definedName>
    <definedName name="T1?L7.4" localSheetId="3">#REF!</definedName>
    <definedName name="T1?L7.4" localSheetId="4">#REF!</definedName>
    <definedName name="T1?L7.4" localSheetId="6">#REF!</definedName>
    <definedName name="T1?L7.4">#REF!</definedName>
    <definedName name="T1?L8" localSheetId="0">#REF!</definedName>
    <definedName name="T1?L8" localSheetId="3">#REF!</definedName>
    <definedName name="T1?L8" localSheetId="4">#REF!</definedName>
    <definedName name="T1?L8" localSheetId="6">#REF!</definedName>
    <definedName name="T1?L8">#REF!</definedName>
    <definedName name="T1?L8.1" localSheetId="0">#REF!</definedName>
    <definedName name="T1?L8.1" localSheetId="3">#REF!</definedName>
    <definedName name="T1?L8.1" localSheetId="4">#REF!</definedName>
    <definedName name="T1?L8.1" localSheetId="6">#REF!</definedName>
    <definedName name="T1?L8.1">#REF!</definedName>
    <definedName name="T1?L8.2" localSheetId="0">#REF!</definedName>
    <definedName name="T1?L8.2" localSheetId="3">#REF!</definedName>
    <definedName name="T1?L8.2" localSheetId="4">#REF!</definedName>
    <definedName name="T1?L8.2" localSheetId="6">#REF!</definedName>
    <definedName name="T1?L8.2">#REF!</definedName>
    <definedName name="T1?L8.3" localSheetId="0">#REF!</definedName>
    <definedName name="T1?L8.3" localSheetId="3">#REF!</definedName>
    <definedName name="T1?L8.3" localSheetId="4">#REF!</definedName>
    <definedName name="T1?L8.3" localSheetId="6">#REF!</definedName>
    <definedName name="T1?L8.3">#REF!</definedName>
    <definedName name="T1?L9" localSheetId="0">#REF!</definedName>
    <definedName name="T1?L9" localSheetId="3">#REF!</definedName>
    <definedName name="T1?L9" localSheetId="4">#REF!</definedName>
    <definedName name="T1?L9" localSheetId="6">#REF!</definedName>
    <definedName name="T1?L9">#REF!</definedName>
    <definedName name="T1?Name" localSheetId="0">#REF!</definedName>
    <definedName name="T1?Name" localSheetId="3">#REF!</definedName>
    <definedName name="T1?Name" localSheetId="4">#REF!</definedName>
    <definedName name="T1?Name" localSheetId="6">#REF!</definedName>
    <definedName name="T1?Name">#REF!</definedName>
    <definedName name="T1?Table" localSheetId="0">#REF!</definedName>
    <definedName name="T1?Table" localSheetId="3">#REF!</definedName>
    <definedName name="T1?Table" localSheetId="4">#REF!</definedName>
    <definedName name="T1?Table" localSheetId="6">#REF!</definedName>
    <definedName name="T1?Table">#REF!</definedName>
    <definedName name="T1?Title" localSheetId="0">#REF!</definedName>
    <definedName name="T1?Title" localSheetId="3">#REF!</definedName>
    <definedName name="T1?Title" localSheetId="4">#REF!</definedName>
    <definedName name="T1?Title" localSheetId="6">#REF!</definedName>
    <definedName name="T1?Title">#REF!</definedName>
    <definedName name="T1?unit?МВТ" localSheetId="0">#REF!</definedName>
    <definedName name="T1?unit?МВТ" localSheetId="3">#REF!</definedName>
    <definedName name="T1?unit?МВТ" localSheetId="4">#REF!</definedName>
    <definedName name="T1?unit?МВТ" localSheetId="6">#REF!</definedName>
    <definedName name="T1?unit?МВТ">#REF!</definedName>
    <definedName name="T1?unit?ПРЦ" localSheetId="0">#REF!</definedName>
    <definedName name="T1?unit?ПРЦ" localSheetId="3">#REF!</definedName>
    <definedName name="T1?unit?ПРЦ" localSheetId="4">#REF!</definedName>
    <definedName name="T1?unit?ПРЦ" localSheetId="6">#REF!</definedName>
    <definedName name="T1?unit?ПРЦ">#REF!</definedName>
    <definedName name="T1_" localSheetId="0">#REF!</definedName>
    <definedName name="T1_" localSheetId="3">#REF!</definedName>
    <definedName name="T1_" localSheetId="4">#REF!</definedName>
    <definedName name="T1_" localSheetId="6">#REF!</definedName>
    <definedName name="T1_">#REF!</definedName>
    <definedName name="T1_Protect" localSheetId="0">#N/A</definedName>
    <definedName name="T1_Protect" localSheetId="3">P15_T1_Protect,P16_T1_Protect,P17_T1_Protect,P18_T1_Protect,'Приложение 4 Амортизация-Г'!P19_T1_Protect</definedName>
    <definedName name="T1_Protect">#N/A</definedName>
    <definedName name="T10?axis?ПРД?РЕГ" localSheetId="0">#REF!</definedName>
    <definedName name="T10?axis?ПРД?РЕГ" localSheetId="3">#REF!</definedName>
    <definedName name="T10?axis?ПРД?РЕГ" localSheetId="4">#REF!</definedName>
    <definedName name="T10?axis?ПРД?РЕГ" localSheetId="6">#REF!</definedName>
    <definedName name="T10?axis?ПРД?РЕГ">#REF!</definedName>
    <definedName name="T10?item_ext?РОСТ" localSheetId="0">#REF!</definedName>
    <definedName name="T10?item_ext?РОСТ" localSheetId="3">#REF!</definedName>
    <definedName name="T10?item_ext?РОСТ" localSheetId="4">#REF!</definedName>
    <definedName name="T10?item_ext?РОСТ" localSheetId="6">#REF!</definedName>
    <definedName name="T10?item_ext?РОСТ">#REF!</definedName>
    <definedName name="T10?L1" localSheetId="0">#REF!</definedName>
    <definedName name="T10?L1" localSheetId="3">#REF!</definedName>
    <definedName name="T10?L1" localSheetId="4">#REF!</definedName>
    <definedName name="T10?L1" localSheetId="6">#REF!</definedName>
    <definedName name="T10?L1">#REF!</definedName>
    <definedName name="T10?L1.1" localSheetId="0">#REF!</definedName>
    <definedName name="T10?L1.1" localSheetId="3">#REF!</definedName>
    <definedName name="T10?L1.1" localSheetId="4">#REF!</definedName>
    <definedName name="T10?L1.1" localSheetId="6">#REF!</definedName>
    <definedName name="T10?L1.1">#REF!</definedName>
    <definedName name="T10?L1.1.x" localSheetId="0">#REF!</definedName>
    <definedName name="T10?L1.1.x" localSheetId="3">#REF!</definedName>
    <definedName name="T10?L1.1.x" localSheetId="4">#REF!</definedName>
    <definedName name="T10?L1.1.x" localSheetId="6">#REF!</definedName>
    <definedName name="T10?L1.1.x">#REF!</definedName>
    <definedName name="T10?L1.2" localSheetId="0">#REF!</definedName>
    <definedName name="T10?L1.2" localSheetId="3">#REF!</definedName>
    <definedName name="T10?L1.2" localSheetId="4">#REF!</definedName>
    <definedName name="T10?L1.2" localSheetId="6">#REF!</definedName>
    <definedName name="T10?L1.2">#REF!</definedName>
    <definedName name="T10?L1.2.x" localSheetId="0">#REF!</definedName>
    <definedName name="T10?L1.2.x" localSheetId="3">#REF!</definedName>
    <definedName name="T10?L1.2.x" localSheetId="4">#REF!</definedName>
    <definedName name="T10?L1.2.x" localSheetId="6">#REF!</definedName>
    <definedName name="T10?L1.2.x">#REF!</definedName>
    <definedName name="T10?L2" localSheetId="0">#REF!</definedName>
    <definedName name="T10?L2" localSheetId="3">#REF!</definedName>
    <definedName name="T10?L2" localSheetId="4">#REF!</definedName>
    <definedName name="T10?L2" localSheetId="6">#REF!</definedName>
    <definedName name="T10?L2">#REF!</definedName>
    <definedName name="T10?L2.x" localSheetId="0">#REF!</definedName>
    <definedName name="T10?L2.x" localSheetId="3">#REF!</definedName>
    <definedName name="T10?L2.x" localSheetId="4">#REF!</definedName>
    <definedName name="T10?L2.x" localSheetId="6">#REF!</definedName>
    <definedName name="T10?L2.x">#REF!</definedName>
    <definedName name="T10?L3" localSheetId="0">#REF!</definedName>
    <definedName name="T10?L3" localSheetId="3">#REF!</definedName>
    <definedName name="T10?L3" localSheetId="4">#REF!</definedName>
    <definedName name="T10?L3" localSheetId="6">#REF!</definedName>
    <definedName name="T10?L3">#REF!</definedName>
    <definedName name="T10?L3.x" localSheetId="0">#REF!</definedName>
    <definedName name="T10?L3.x" localSheetId="3">#REF!</definedName>
    <definedName name="T10?L3.x" localSheetId="4">#REF!</definedName>
    <definedName name="T10?L3.x" localSheetId="6">#REF!</definedName>
    <definedName name="T10?L3.x">#REF!</definedName>
    <definedName name="T10?L4" localSheetId="0">#REF!</definedName>
    <definedName name="T10?L4" localSheetId="3">#REF!</definedName>
    <definedName name="T10?L4" localSheetId="4">#REF!</definedName>
    <definedName name="T10?L4" localSheetId="6">#REF!</definedName>
    <definedName name="T10?L4">#REF!</definedName>
    <definedName name="T10?Name" localSheetId="0">#REF!</definedName>
    <definedName name="T10?Name" localSheetId="3">#REF!</definedName>
    <definedName name="T10?Name" localSheetId="4">#REF!</definedName>
    <definedName name="T10?Name" localSheetId="6">#REF!</definedName>
    <definedName name="T10?Name">#REF!</definedName>
    <definedName name="T10?Table" localSheetId="0">#REF!</definedName>
    <definedName name="T10?Table" localSheetId="3">#REF!</definedName>
    <definedName name="T10?Table" localSheetId="4">#REF!</definedName>
    <definedName name="T10?Table" localSheetId="6">#REF!</definedName>
    <definedName name="T10?Table">#REF!</definedName>
    <definedName name="T10?Title" localSheetId="0">#REF!</definedName>
    <definedName name="T10?Title" localSheetId="3">#REF!</definedName>
    <definedName name="T10?Title" localSheetId="4">#REF!</definedName>
    <definedName name="T10?Title" localSheetId="6">#REF!</definedName>
    <definedName name="T10?Title">#REF!</definedName>
    <definedName name="T10?unit?ПРЦ" localSheetId="0">#REF!</definedName>
    <definedName name="T10?unit?ПРЦ" localSheetId="3">#REF!</definedName>
    <definedName name="T10?unit?ПРЦ" localSheetId="4">#REF!</definedName>
    <definedName name="T10?unit?ПРЦ" localSheetId="6">#REF!</definedName>
    <definedName name="T10?unit?ПРЦ">#REF!</definedName>
    <definedName name="T10?unit?ТРУБ" localSheetId="0">#REF!</definedName>
    <definedName name="T10?unit?ТРУБ" localSheetId="3">#REF!</definedName>
    <definedName name="T10?unit?ТРУБ" localSheetId="4">#REF!</definedName>
    <definedName name="T10?unit?ТРУБ" localSheetId="6">#REF!</definedName>
    <definedName name="T10?unit?ТРУБ">#REF!</definedName>
    <definedName name="T10_Copy1" localSheetId="0">#REF!</definedName>
    <definedName name="T10_Copy1" localSheetId="3">#REF!</definedName>
    <definedName name="T10_Copy1" localSheetId="4">#REF!</definedName>
    <definedName name="T10_Copy1" localSheetId="6">#REF!</definedName>
    <definedName name="T10_Copy1">#REF!</definedName>
    <definedName name="T10_Copy2" localSheetId="0">#REF!</definedName>
    <definedName name="T10_Copy2" localSheetId="3">#REF!</definedName>
    <definedName name="T10_Copy2" localSheetId="4">#REF!</definedName>
    <definedName name="T10_Copy2" localSheetId="6">#REF!</definedName>
    <definedName name="T10_Copy2">#REF!</definedName>
    <definedName name="T10_Copy3" localSheetId="0">#REF!</definedName>
    <definedName name="T10_Copy3" localSheetId="3">#REF!</definedName>
    <definedName name="T10_Copy3" localSheetId="4">#REF!</definedName>
    <definedName name="T10_Copy3" localSheetId="6">#REF!</definedName>
    <definedName name="T10_Copy3">#REF!</definedName>
    <definedName name="T10_Copy4" localSheetId="0">#REF!</definedName>
    <definedName name="T10_Copy4" localSheetId="3">#REF!</definedName>
    <definedName name="T10_Copy4" localSheetId="4">#REF!</definedName>
    <definedName name="T10_Copy4" localSheetId="6">#REF!</definedName>
    <definedName name="T10_Copy4">#REF!</definedName>
    <definedName name="T10_OPT" localSheetId="0">#REF!</definedName>
    <definedName name="T10_OPT" localSheetId="3">#REF!</definedName>
    <definedName name="T10_OPT" localSheetId="4">#REF!</definedName>
    <definedName name="T10_OPT" localSheetId="6">#REF!</definedName>
    <definedName name="T10_OPT">#REF!</definedName>
    <definedName name="T10_ROZN" localSheetId="0">#REF!</definedName>
    <definedName name="T10_ROZN" localSheetId="3">#REF!</definedName>
    <definedName name="T10_ROZN" localSheetId="4">#REF!</definedName>
    <definedName name="T10_ROZN" localSheetId="6">#REF!</definedName>
    <definedName name="T10_ROZN">#REF!</definedName>
    <definedName name="T11?Data">#N/A</definedName>
    <definedName name="T12?axis?R?ДОГОВОР" localSheetId="0">#REF!</definedName>
    <definedName name="T12?axis?R?ДОГОВОР" localSheetId="3">#REF!</definedName>
    <definedName name="T12?axis?R?ДОГОВОР" localSheetId="4">#REF!</definedName>
    <definedName name="T12?axis?R?ДОГОВОР" localSheetId="6">#REF!</definedName>
    <definedName name="T12?axis?R?ДОГОВОР">#REF!</definedName>
    <definedName name="T12?axis?R?ДОГОВОР?" localSheetId="0">#REF!</definedName>
    <definedName name="T12?axis?R?ДОГОВОР?" localSheetId="3">#REF!</definedName>
    <definedName name="T12?axis?R?ДОГОВОР?" localSheetId="4">#REF!</definedName>
    <definedName name="T12?axis?R?ДОГОВОР?" localSheetId="6">#REF!</definedName>
    <definedName name="T12?axis?R?ДОГОВОР?">#REF!</definedName>
    <definedName name="T12?axis?ПРД?РЕГ" localSheetId="0">#REF!</definedName>
    <definedName name="T12?axis?ПРД?РЕГ" localSheetId="3">#REF!</definedName>
    <definedName name="T12?axis?ПРД?РЕГ" localSheetId="4">#REF!</definedName>
    <definedName name="T12?axis?ПРД?РЕГ" localSheetId="6">#REF!</definedName>
    <definedName name="T12?axis?ПРД?РЕГ">#REF!</definedName>
    <definedName name="T12?item_ext?РОСТ" localSheetId="0">#REF!</definedName>
    <definedName name="T12?item_ext?РОСТ" localSheetId="3">#REF!</definedName>
    <definedName name="T12?item_ext?РОСТ" localSheetId="4">#REF!</definedName>
    <definedName name="T12?item_ext?РОСТ" localSheetId="6">#REF!</definedName>
    <definedName name="T12?item_ext?РОСТ">#REF!</definedName>
    <definedName name="T12?L1" localSheetId="0">#REF!</definedName>
    <definedName name="T12?L1" localSheetId="3">#REF!</definedName>
    <definedName name="T12?L1" localSheetId="4">#REF!</definedName>
    <definedName name="T12?L1" localSheetId="6">#REF!</definedName>
    <definedName name="T12?L1">#REF!</definedName>
    <definedName name="T12?L1.1" localSheetId="0">#REF!</definedName>
    <definedName name="T12?L1.1" localSheetId="3">#REF!</definedName>
    <definedName name="T12?L1.1" localSheetId="4">#REF!</definedName>
    <definedName name="T12?L1.1" localSheetId="6">#REF!</definedName>
    <definedName name="T12?L1.1">#REF!</definedName>
    <definedName name="T12?L2" localSheetId="0">#REF!</definedName>
    <definedName name="T12?L2" localSheetId="3">#REF!</definedName>
    <definedName name="T12?L2" localSheetId="4">#REF!</definedName>
    <definedName name="T12?L2" localSheetId="6">#REF!</definedName>
    <definedName name="T12?L2">#REF!</definedName>
    <definedName name="T12?L2.1" localSheetId="0">#REF!</definedName>
    <definedName name="T12?L2.1" localSheetId="3">#REF!</definedName>
    <definedName name="T12?L2.1" localSheetId="4">#REF!</definedName>
    <definedName name="T12?L2.1" localSheetId="6">#REF!</definedName>
    <definedName name="T12?L2.1">#REF!</definedName>
    <definedName name="T12?L3" localSheetId="0">#REF!</definedName>
    <definedName name="T12?L3" localSheetId="3">#REF!</definedName>
    <definedName name="T12?L3" localSheetId="4">#REF!</definedName>
    <definedName name="T12?L3" localSheetId="6">#REF!</definedName>
    <definedName name="T12?L3">#REF!</definedName>
    <definedName name="T12?Name" localSheetId="0">#REF!</definedName>
    <definedName name="T12?Name" localSheetId="3">#REF!</definedName>
    <definedName name="T12?Name" localSheetId="4">#REF!</definedName>
    <definedName name="T12?Name" localSheetId="6">#REF!</definedName>
    <definedName name="T12?Name">#REF!</definedName>
    <definedName name="T12?Table" localSheetId="0">#REF!</definedName>
    <definedName name="T12?Table" localSheetId="3">#REF!</definedName>
    <definedName name="T12?Table" localSheetId="4">#REF!</definedName>
    <definedName name="T12?Table" localSheetId="6">#REF!</definedName>
    <definedName name="T12?Table">#REF!</definedName>
    <definedName name="T12?Title" localSheetId="0">#REF!</definedName>
    <definedName name="T12?Title" localSheetId="3">#REF!</definedName>
    <definedName name="T12?Title" localSheetId="4">#REF!</definedName>
    <definedName name="T12?Title" localSheetId="6">#REF!</definedName>
    <definedName name="T12?Title">#REF!</definedName>
    <definedName name="T12?unit?ПРЦ" localSheetId="0">#REF!</definedName>
    <definedName name="T12?unit?ПРЦ" localSheetId="3">#REF!</definedName>
    <definedName name="T12?unit?ПРЦ" localSheetId="4">#REF!</definedName>
    <definedName name="T12?unit?ПРЦ" localSheetId="6">#REF!</definedName>
    <definedName name="T12?unit?ПРЦ">#REF!</definedName>
    <definedName name="T12_Copy" localSheetId="0">#REF!</definedName>
    <definedName name="T12_Copy" localSheetId="3">#REF!</definedName>
    <definedName name="T12_Copy" localSheetId="4">#REF!</definedName>
    <definedName name="T12_Copy" localSheetId="6">#REF!</definedName>
    <definedName name="T12_Copy">#REF!</definedName>
    <definedName name="T13?axis?ПРД?РЕГ" localSheetId="0">#REF!</definedName>
    <definedName name="T13?axis?ПРД?РЕГ" localSheetId="3">#REF!</definedName>
    <definedName name="T13?axis?ПРД?РЕГ" localSheetId="4">#REF!</definedName>
    <definedName name="T13?axis?ПРД?РЕГ" localSheetId="6">#REF!</definedName>
    <definedName name="T13?axis?ПРД?РЕГ">#REF!</definedName>
    <definedName name="T13?item_ext?РОСТ" localSheetId="0">#REF!</definedName>
    <definedName name="T13?item_ext?РОСТ" localSheetId="3">#REF!</definedName>
    <definedName name="T13?item_ext?РОСТ" localSheetId="4">#REF!</definedName>
    <definedName name="T13?item_ext?РОСТ" localSheetId="6">#REF!</definedName>
    <definedName name="T13?item_ext?РОСТ">#REF!</definedName>
    <definedName name="T13?L1.1" localSheetId="0">#REF!</definedName>
    <definedName name="T13?L1.1" localSheetId="3">#REF!</definedName>
    <definedName name="T13?L1.1" localSheetId="4">#REF!</definedName>
    <definedName name="T13?L1.1" localSheetId="6">#REF!</definedName>
    <definedName name="T13?L1.1">#REF!</definedName>
    <definedName name="T13?L1.2" localSheetId="0">#REF!</definedName>
    <definedName name="T13?L1.2" localSheetId="3">#REF!</definedName>
    <definedName name="T13?L1.2" localSheetId="4">#REF!</definedName>
    <definedName name="T13?L1.2" localSheetId="6">#REF!</definedName>
    <definedName name="T13?L1.2">#REF!</definedName>
    <definedName name="T13?L2" localSheetId="0">#REF!</definedName>
    <definedName name="T13?L2" localSheetId="3">#REF!</definedName>
    <definedName name="T13?L2" localSheetId="4">#REF!</definedName>
    <definedName name="T13?L2" localSheetId="6">#REF!</definedName>
    <definedName name="T13?L2">#REF!</definedName>
    <definedName name="T13?L2.1" localSheetId="0">#REF!</definedName>
    <definedName name="T13?L2.1" localSheetId="3">#REF!</definedName>
    <definedName name="T13?L2.1" localSheetId="4">#REF!</definedName>
    <definedName name="T13?L2.1" localSheetId="6">#REF!</definedName>
    <definedName name="T13?L2.1">#REF!</definedName>
    <definedName name="T13?L2.1.1" localSheetId="0">#REF!</definedName>
    <definedName name="T13?L2.1.1" localSheetId="3">#REF!</definedName>
    <definedName name="T13?L2.1.1" localSheetId="4">#REF!</definedName>
    <definedName name="T13?L2.1.1" localSheetId="6">#REF!</definedName>
    <definedName name="T13?L2.1.1">#REF!</definedName>
    <definedName name="T13?L2.1.2" localSheetId="0">#REF!</definedName>
    <definedName name="T13?L2.1.2" localSheetId="3">#REF!</definedName>
    <definedName name="T13?L2.1.2" localSheetId="4">#REF!</definedName>
    <definedName name="T13?L2.1.2" localSheetId="6">#REF!</definedName>
    <definedName name="T13?L2.1.2">#REF!</definedName>
    <definedName name="T13?L2.2" localSheetId="0">#REF!</definedName>
    <definedName name="T13?L2.2" localSheetId="3">#REF!</definedName>
    <definedName name="T13?L2.2" localSheetId="4">#REF!</definedName>
    <definedName name="T13?L2.2" localSheetId="6">#REF!</definedName>
    <definedName name="T13?L2.2">#REF!</definedName>
    <definedName name="T13?L2.2.1" localSheetId="0">#REF!</definedName>
    <definedName name="T13?L2.2.1" localSheetId="3">#REF!</definedName>
    <definedName name="T13?L2.2.1" localSheetId="4">#REF!</definedName>
    <definedName name="T13?L2.2.1" localSheetId="6">#REF!</definedName>
    <definedName name="T13?L2.2.1">#REF!</definedName>
    <definedName name="T13?L2.2.2" localSheetId="0">#REF!</definedName>
    <definedName name="T13?L2.2.2" localSheetId="3">#REF!</definedName>
    <definedName name="T13?L2.2.2" localSheetId="4">#REF!</definedName>
    <definedName name="T13?L2.2.2" localSheetId="6">#REF!</definedName>
    <definedName name="T13?L2.2.2">#REF!</definedName>
    <definedName name="T13?L3" localSheetId="0">#REF!</definedName>
    <definedName name="T13?L3" localSheetId="3">#REF!</definedName>
    <definedName name="T13?L3" localSheetId="4">#REF!</definedName>
    <definedName name="T13?L3" localSheetId="6">#REF!</definedName>
    <definedName name="T13?L3">#REF!</definedName>
    <definedName name="T13?L4" localSheetId="0">#REF!</definedName>
    <definedName name="T13?L4" localSheetId="3">#REF!</definedName>
    <definedName name="T13?L4" localSheetId="4">#REF!</definedName>
    <definedName name="T13?L4" localSheetId="6">#REF!</definedName>
    <definedName name="T13?L4">#REF!</definedName>
    <definedName name="T13?Name" localSheetId="0">#REF!</definedName>
    <definedName name="T13?Name" localSheetId="3">#REF!</definedName>
    <definedName name="T13?Name" localSheetId="4">#REF!</definedName>
    <definedName name="T13?Name" localSheetId="6">#REF!</definedName>
    <definedName name="T13?Name">#REF!</definedName>
    <definedName name="T13?Table" localSheetId="0">#REF!</definedName>
    <definedName name="T13?Table" localSheetId="3">#REF!</definedName>
    <definedName name="T13?Table" localSheetId="4">#REF!</definedName>
    <definedName name="T13?Table" localSheetId="6">#REF!</definedName>
    <definedName name="T13?Table">#REF!</definedName>
    <definedName name="T13?Title" localSheetId="0">#REF!</definedName>
    <definedName name="T13?Title" localSheetId="3">#REF!</definedName>
    <definedName name="T13?Title" localSheetId="4">#REF!</definedName>
    <definedName name="T13?Title" localSheetId="6">#REF!</definedName>
    <definedName name="T13?Title">#REF!</definedName>
    <definedName name="T13?unit?МКВТЧ" localSheetId="0">#REF!</definedName>
    <definedName name="T13?unit?МКВТЧ" localSheetId="3">#REF!</definedName>
    <definedName name="T13?unit?МКВТЧ" localSheetId="4">#REF!</definedName>
    <definedName name="T13?unit?МКВТЧ" localSheetId="6">#REF!</definedName>
    <definedName name="T13?unit?МКВТЧ">#REF!</definedName>
    <definedName name="T13?unit?ПРЦ" localSheetId="0">#REF!</definedName>
    <definedName name="T13?unit?ПРЦ" localSheetId="3">#REF!</definedName>
    <definedName name="T13?unit?ПРЦ" localSheetId="4">#REF!</definedName>
    <definedName name="T13?unit?ПРЦ" localSheetId="6">#REF!</definedName>
    <definedName name="T13?unit?ПРЦ">#REF!</definedName>
    <definedName name="T13?unit?ТГКАЛ" localSheetId="0">#REF!</definedName>
    <definedName name="T13?unit?ТГКАЛ" localSheetId="3">#REF!</definedName>
    <definedName name="T13?unit?ТГКАЛ" localSheetId="4">#REF!</definedName>
    <definedName name="T13?unit?ТГКАЛ" localSheetId="6">#REF!</definedName>
    <definedName name="T13?unit?ТГКАЛ">#REF!</definedName>
    <definedName name="T14?axis?R?ВРАС" localSheetId="0">#REF!</definedName>
    <definedName name="T14?axis?R?ВРАС" localSheetId="3">#REF!</definedName>
    <definedName name="T14?axis?R?ВРАС" localSheetId="4">#REF!</definedName>
    <definedName name="T14?axis?R?ВРАС" localSheetId="6">#REF!</definedName>
    <definedName name="T14?axis?R?ВРАС">#REF!</definedName>
    <definedName name="T14?axis?R?ВРАС?" localSheetId="0">#REF!</definedName>
    <definedName name="T14?axis?R?ВРАС?" localSheetId="3">#REF!</definedName>
    <definedName name="T14?axis?R?ВРАС?" localSheetId="4">#REF!</definedName>
    <definedName name="T14?axis?R?ВРАС?" localSheetId="6">#REF!</definedName>
    <definedName name="T14?axis?R?ВРАС?">#REF!</definedName>
    <definedName name="T14?axis?ПРД?РЕГ" localSheetId="0">#REF!</definedName>
    <definedName name="T14?axis?ПРД?РЕГ" localSheetId="3">#REF!</definedName>
    <definedName name="T14?axis?ПРД?РЕГ" localSheetId="4">#REF!</definedName>
    <definedName name="T14?axis?ПРД?РЕГ" localSheetId="6">#REF!</definedName>
    <definedName name="T14?axis?ПРД?РЕГ">#REF!</definedName>
    <definedName name="T14?item_ext?РОСТ" localSheetId="0">#REF!</definedName>
    <definedName name="T14?item_ext?РОСТ" localSheetId="3">#REF!</definedName>
    <definedName name="T14?item_ext?РОСТ" localSheetId="4">#REF!</definedName>
    <definedName name="T14?item_ext?РОСТ" localSheetId="6">#REF!</definedName>
    <definedName name="T14?item_ext?РОСТ">#REF!</definedName>
    <definedName name="T14?L2" localSheetId="0">#REF!</definedName>
    <definedName name="T14?L2" localSheetId="3">#REF!</definedName>
    <definedName name="T14?L2" localSheetId="4">#REF!</definedName>
    <definedName name="T14?L2" localSheetId="6">#REF!</definedName>
    <definedName name="T14?L2">#REF!</definedName>
    <definedName name="T14?Name" localSheetId="0">#REF!</definedName>
    <definedName name="T14?Name" localSheetId="3">#REF!</definedName>
    <definedName name="T14?Name" localSheetId="4">#REF!</definedName>
    <definedName name="T14?Name" localSheetId="6">#REF!</definedName>
    <definedName name="T14?Name">#REF!</definedName>
    <definedName name="T14?Table" localSheetId="0">#REF!</definedName>
    <definedName name="T14?Table" localSheetId="3">#REF!</definedName>
    <definedName name="T14?Table" localSheetId="4">#REF!</definedName>
    <definedName name="T14?Table" localSheetId="6">#REF!</definedName>
    <definedName name="T14?Table">#REF!</definedName>
    <definedName name="T14?Title" localSheetId="0">#REF!</definedName>
    <definedName name="T14?Title" localSheetId="3">#REF!</definedName>
    <definedName name="T14?Title" localSheetId="4">#REF!</definedName>
    <definedName name="T14?Title" localSheetId="6">#REF!</definedName>
    <definedName name="T14?Title">#REF!</definedName>
    <definedName name="T14_Copy" localSheetId="0">#REF!</definedName>
    <definedName name="T14_Copy" localSheetId="3">#REF!</definedName>
    <definedName name="T14_Copy" localSheetId="4">#REF!</definedName>
    <definedName name="T14_Copy" localSheetId="6">#REF!</definedName>
    <definedName name="T14_Copy">#REF!</definedName>
    <definedName name="T15?Columns" localSheetId="0">#REF!</definedName>
    <definedName name="T15?Columns" localSheetId="3">#REF!</definedName>
    <definedName name="T15?Columns" localSheetId="4">#REF!</definedName>
    <definedName name="T15?Columns" localSheetId="6">#REF!</definedName>
    <definedName name="T15?Columns">#REF!</definedName>
    <definedName name="T15?ItemComments" localSheetId="0">#REF!</definedName>
    <definedName name="T15?ItemComments" localSheetId="3">#REF!</definedName>
    <definedName name="T15?ItemComments" localSheetId="4">#REF!</definedName>
    <definedName name="T15?ItemComments" localSheetId="6">#REF!</definedName>
    <definedName name="T15?ItemComments">#REF!</definedName>
    <definedName name="T15?Items" localSheetId="0">#REF!</definedName>
    <definedName name="T15?Items" localSheetId="3">#REF!</definedName>
    <definedName name="T15?Items" localSheetId="4">#REF!</definedName>
    <definedName name="T15?Items" localSheetId="6">#REF!</definedName>
    <definedName name="T15?Items">#REF!</definedName>
    <definedName name="T15?Scope" localSheetId="0">#REF!</definedName>
    <definedName name="T15?Scope" localSheetId="3">#REF!</definedName>
    <definedName name="T15?Scope" localSheetId="4">#REF!</definedName>
    <definedName name="T15?Scope" localSheetId="6">#REF!</definedName>
    <definedName name="T15?Scope">#REF!</definedName>
    <definedName name="T15?ВРАС" localSheetId="0">#REF!</definedName>
    <definedName name="T15?ВРАС" localSheetId="3">#REF!</definedName>
    <definedName name="T15?ВРАС" localSheetId="4">#REF!</definedName>
    <definedName name="T15?ВРАС" localSheetId="6">#REF!</definedName>
    <definedName name="T15?ВРАС">#REF!</definedName>
    <definedName name="T16?axis?R?ОРГ" localSheetId="0">#REF!</definedName>
    <definedName name="T16?axis?R?ОРГ" localSheetId="3">#REF!</definedName>
    <definedName name="T16?axis?R?ОРГ" localSheetId="4">#REF!</definedName>
    <definedName name="T16?axis?R?ОРГ" localSheetId="6">#REF!</definedName>
    <definedName name="T16?axis?R?ОРГ">#REF!</definedName>
    <definedName name="T16?axis?R?ОРГ?" localSheetId="0">#REF!</definedName>
    <definedName name="T16?axis?R?ОРГ?" localSheetId="3">#REF!</definedName>
    <definedName name="T16?axis?R?ОРГ?" localSheetId="4">#REF!</definedName>
    <definedName name="T16?axis?R?ОРГ?" localSheetId="6">#REF!</definedName>
    <definedName name="T16?axis?R?ОРГ?">#REF!</definedName>
    <definedName name="T16?axis?ПРД?РЕГ" localSheetId="0">#REF!</definedName>
    <definedName name="T16?axis?ПРД?РЕГ" localSheetId="3">#REF!</definedName>
    <definedName name="T16?axis?ПРД?РЕГ" localSheetId="4">#REF!</definedName>
    <definedName name="T16?axis?ПРД?РЕГ" localSheetId="6">#REF!</definedName>
    <definedName name="T16?axis?ПРД?РЕГ">#REF!</definedName>
    <definedName name="T16?Data" localSheetId="0">#REF!</definedName>
    <definedName name="T16?Data" localSheetId="3">#REF!</definedName>
    <definedName name="T16?Data" localSheetId="4">#REF!</definedName>
    <definedName name="T16?Data" localSheetId="6">#REF!</definedName>
    <definedName name="T16?Data">#REF!</definedName>
    <definedName name="T16?item_ext?РОСТ" localSheetId="0">#REF!</definedName>
    <definedName name="T16?item_ext?РОСТ" localSheetId="3">#REF!</definedName>
    <definedName name="T16?item_ext?РОСТ" localSheetId="4">#REF!</definedName>
    <definedName name="T16?item_ext?РОСТ" localSheetId="6">#REF!</definedName>
    <definedName name="T16?item_ext?РОСТ">#REF!</definedName>
    <definedName name="T16?L2" localSheetId="0">#REF!</definedName>
    <definedName name="T16?L2" localSheetId="3">#REF!</definedName>
    <definedName name="T16?L2" localSheetId="4">#REF!</definedName>
    <definedName name="T16?L2" localSheetId="6">#REF!</definedName>
    <definedName name="T16?L2">#REF!</definedName>
    <definedName name="T16?Name" localSheetId="0">#REF!</definedName>
    <definedName name="T16?Name" localSheetId="3">#REF!</definedName>
    <definedName name="T16?Name" localSheetId="4">#REF!</definedName>
    <definedName name="T16?Name" localSheetId="6">#REF!</definedName>
    <definedName name="T16?Name">#REF!</definedName>
    <definedName name="T16?Table" localSheetId="0">#REF!</definedName>
    <definedName name="T16?Table" localSheetId="3">#REF!</definedName>
    <definedName name="T16?Table" localSheetId="4">#REF!</definedName>
    <definedName name="T16?Table" localSheetId="6">#REF!</definedName>
    <definedName name="T16?Table">#REF!</definedName>
    <definedName name="T16?Title" localSheetId="0">#REF!</definedName>
    <definedName name="T16?Title" localSheetId="3">#REF!</definedName>
    <definedName name="T16?Title" localSheetId="4">#REF!</definedName>
    <definedName name="T16?Title" localSheetId="6">#REF!</definedName>
    <definedName name="T16?Title">#REF!</definedName>
    <definedName name="T16?unit?ПРЦ" localSheetId="0">#REF!</definedName>
    <definedName name="T16?unit?ПРЦ" localSheetId="3">#REF!</definedName>
    <definedName name="T16?unit?ПРЦ" localSheetId="4">#REF!</definedName>
    <definedName name="T16?unit?ПРЦ" localSheetId="6">#REF!</definedName>
    <definedName name="T16?unit?ПРЦ">#REF!</definedName>
    <definedName name="T16?unit?ТРУБ" localSheetId="0">#REF!</definedName>
    <definedName name="T16?unit?ТРУБ" localSheetId="3">#REF!</definedName>
    <definedName name="T16?unit?ТРУБ" localSheetId="4">#REF!</definedName>
    <definedName name="T16?unit?ТРУБ" localSheetId="6">#REF!</definedName>
    <definedName name="T16?unit?ТРУБ">#REF!</definedName>
    <definedName name="T16_Copy" localSheetId="0">#REF!</definedName>
    <definedName name="T16_Copy" localSheetId="3">#REF!</definedName>
    <definedName name="T16_Copy" localSheetId="4">#REF!</definedName>
    <definedName name="T16_Copy" localSheetId="6">#REF!</definedName>
    <definedName name="T16_Copy">#REF!</definedName>
    <definedName name="T16_Copy2" localSheetId="0">#REF!</definedName>
    <definedName name="T16_Copy2" localSheetId="3">#REF!</definedName>
    <definedName name="T16_Copy2" localSheetId="4">#REF!</definedName>
    <definedName name="T16_Copy2" localSheetId="6">#REF!</definedName>
    <definedName name="T16_Copy2">#REF!</definedName>
    <definedName name="T17.1?axis?C?НП?" localSheetId="0">#REF!</definedName>
    <definedName name="T17.1?axis?C?НП?" localSheetId="3">#REF!</definedName>
    <definedName name="T17.1?axis?C?НП?" localSheetId="4">#REF!</definedName>
    <definedName name="T17.1?axis?C?НП?" localSheetId="6">#REF!</definedName>
    <definedName name="T17.1?axis?C?НП?">#REF!</definedName>
    <definedName name="T17.1?axis?ПРД?БАЗ" localSheetId="0">#REF!</definedName>
    <definedName name="T17.1?axis?ПРД?БАЗ" localSheetId="3">#REF!</definedName>
    <definedName name="T17.1?axis?ПРД?БАЗ" localSheetId="4">#REF!</definedName>
    <definedName name="T17.1?axis?ПРД?БАЗ" localSheetId="6">#REF!</definedName>
    <definedName name="T17.1?axis?ПРД?БАЗ">#REF!</definedName>
    <definedName name="T17.1?axis?ПРД?РЕГ" localSheetId="0">#REF!</definedName>
    <definedName name="T17.1?axis?ПРД?РЕГ" localSheetId="3">#REF!</definedName>
    <definedName name="T17.1?axis?ПРД?РЕГ" localSheetId="4">#REF!</definedName>
    <definedName name="T17.1?axis?ПРД?РЕГ" localSheetId="6">#REF!</definedName>
    <definedName name="T17.1?axis?ПРД?РЕГ">#REF!</definedName>
    <definedName name="T17.1?Name" localSheetId="0">#REF!</definedName>
    <definedName name="T17.1?Name" localSheetId="3">#REF!</definedName>
    <definedName name="T17.1?Name" localSheetId="4">#REF!</definedName>
    <definedName name="T17.1?Name" localSheetId="6">#REF!</definedName>
    <definedName name="T17.1?Name">#REF!</definedName>
    <definedName name="T17.1?Table" localSheetId="0">#REF!</definedName>
    <definedName name="T17.1?Table" localSheetId="3">#REF!</definedName>
    <definedName name="T17.1?Table" localSheetId="4">#REF!</definedName>
    <definedName name="T17.1?Table" localSheetId="6">#REF!</definedName>
    <definedName name="T17.1?Table">#REF!</definedName>
    <definedName name="T17.1?Title" localSheetId="0">#REF!</definedName>
    <definedName name="T17.1?Title" localSheetId="3">#REF!</definedName>
    <definedName name="T17.1?Title" localSheetId="4">#REF!</definedName>
    <definedName name="T17.1?Title" localSheetId="6">#REF!</definedName>
    <definedName name="T17.1?Title">#REF!</definedName>
    <definedName name="T17.1_Copy" localSheetId="0">#REF!</definedName>
    <definedName name="T17.1_Copy" localSheetId="3">#REF!</definedName>
    <definedName name="T17.1_Copy" localSheetId="4">#REF!</definedName>
    <definedName name="T17.1_Copy" localSheetId="6">#REF!</definedName>
    <definedName name="T17.1_Copy">#REF!</definedName>
    <definedName name="T17?axis?ПРД?РЕГ" localSheetId="0">#REF!</definedName>
    <definedName name="T17?axis?ПРД?РЕГ" localSheetId="3">#REF!</definedName>
    <definedName name="T17?axis?ПРД?РЕГ" localSheetId="4">#REF!</definedName>
    <definedName name="T17?axis?ПРД?РЕГ" localSheetId="6">#REF!</definedName>
    <definedName name="T17?axis?ПРД?РЕГ">#REF!</definedName>
    <definedName name="T17?Data" localSheetId="0">#REF!</definedName>
    <definedName name="T17?Data" localSheetId="3">#REF!</definedName>
    <definedName name="T17?Data" localSheetId="4">#REF!</definedName>
    <definedName name="T17?Data" localSheetId="6">#REF!</definedName>
    <definedName name="T17?Data">#REF!</definedName>
    <definedName name="T17?item_ext?РОСТ" localSheetId="0">#REF!</definedName>
    <definedName name="T17?item_ext?РОСТ" localSheetId="3">#REF!</definedName>
    <definedName name="T17?item_ext?РОСТ" localSheetId="4">#REF!</definedName>
    <definedName name="T17?item_ext?РОСТ" localSheetId="6">#REF!</definedName>
    <definedName name="T17?item_ext?РОСТ">#REF!</definedName>
    <definedName name="T17?L1" localSheetId="0">#REF!</definedName>
    <definedName name="T17?L1" localSheetId="3">#REF!</definedName>
    <definedName name="T17?L1" localSheetId="4">#REF!</definedName>
    <definedName name="T17?L1" localSheetId="6">#REF!</definedName>
    <definedName name="T17?L1">#REF!</definedName>
    <definedName name="T17?L2" localSheetId="0">#REF!</definedName>
    <definedName name="T17?L2" localSheetId="3">#REF!</definedName>
    <definedName name="T17?L2" localSheetId="4">#REF!</definedName>
    <definedName name="T17?L2" localSheetId="6">#REF!</definedName>
    <definedName name="T17?L2">#REF!</definedName>
    <definedName name="T17?L3" localSheetId="0">#REF!</definedName>
    <definedName name="T17?L3" localSheetId="3">#REF!</definedName>
    <definedName name="T17?L3" localSheetId="4">#REF!</definedName>
    <definedName name="T17?L3" localSheetId="6">#REF!</definedName>
    <definedName name="T17?L3">#REF!</definedName>
    <definedName name="T17?L4" localSheetId="0">#REF!</definedName>
    <definedName name="T17?L4" localSheetId="3">#REF!</definedName>
    <definedName name="T17?L4" localSheetId="4">#REF!</definedName>
    <definedName name="T17?L4" localSheetId="6">#REF!</definedName>
    <definedName name="T17?L4">#REF!</definedName>
    <definedName name="T17?L5" localSheetId="0">#REF!</definedName>
    <definedName name="T17?L5" localSheetId="3">#REF!</definedName>
    <definedName name="T17?L5" localSheetId="4">#REF!</definedName>
    <definedName name="T17?L5" localSheetId="6">#REF!</definedName>
    <definedName name="T17?L5">#REF!</definedName>
    <definedName name="T17?L6" localSheetId="0">#REF!</definedName>
    <definedName name="T17?L6" localSheetId="3">#REF!</definedName>
    <definedName name="T17?L6" localSheetId="4">#REF!</definedName>
    <definedName name="T17?L6" localSheetId="6">#REF!</definedName>
    <definedName name="T17?L6">#REF!</definedName>
    <definedName name="T17?L7" localSheetId="0">#REF!</definedName>
    <definedName name="T17?L7" localSheetId="3">#REF!</definedName>
    <definedName name="T17?L7" localSheetId="4">#REF!</definedName>
    <definedName name="T17?L7" localSheetId="6">#REF!</definedName>
    <definedName name="T17?L7">#REF!</definedName>
    <definedName name="T17?L8" localSheetId="0">#REF!</definedName>
    <definedName name="T17?L8" localSheetId="3">#REF!</definedName>
    <definedName name="T17?L8" localSheetId="4">#REF!</definedName>
    <definedName name="T17?L8" localSheetId="6">#REF!</definedName>
    <definedName name="T17?L8">#REF!</definedName>
    <definedName name="T17?Name" localSheetId="0">#REF!</definedName>
    <definedName name="T17?Name" localSheetId="3">#REF!</definedName>
    <definedName name="T17?Name" localSheetId="4">#REF!</definedName>
    <definedName name="T17?Name" localSheetId="6">#REF!</definedName>
    <definedName name="T17?Name">#REF!</definedName>
    <definedName name="T17?Table" localSheetId="0">#REF!</definedName>
    <definedName name="T17?Table" localSheetId="3">#REF!</definedName>
    <definedName name="T17?Table" localSheetId="4">#REF!</definedName>
    <definedName name="T17?Table" localSheetId="6">#REF!</definedName>
    <definedName name="T17?Table">#REF!</definedName>
    <definedName name="T17?Title" localSheetId="0">#REF!</definedName>
    <definedName name="T17?Title" localSheetId="3">#REF!</definedName>
    <definedName name="T17?Title" localSheetId="4">#REF!</definedName>
    <definedName name="T17?Title" localSheetId="6">#REF!</definedName>
    <definedName name="T17?Title">#REF!</definedName>
    <definedName name="T17?unit?ТРУБ" localSheetId="0">#REF!</definedName>
    <definedName name="T17?unit?ТРУБ" localSheetId="3">#REF!</definedName>
    <definedName name="T17?unit?ТРУБ" localSheetId="4">#REF!</definedName>
    <definedName name="T17?unit?ТРУБ" localSheetId="6">#REF!</definedName>
    <definedName name="T17?unit?ТРУБ">#REF!</definedName>
    <definedName name="T17?unit?ЧДН" localSheetId="0">#REF!</definedName>
    <definedName name="T17?unit?ЧДН" localSheetId="3">#REF!</definedName>
    <definedName name="T17?unit?ЧДН" localSheetId="4">#REF!</definedName>
    <definedName name="T17?unit?ЧДН" localSheetId="6">#REF!</definedName>
    <definedName name="T17?unit?ЧДН">#REF!</definedName>
    <definedName name="T17?unit?ЧЕЛ" localSheetId="0">#REF!</definedName>
    <definedName name="T17?unit?ЧЕЛ" localSheetId="3">#REF!</definedName>
    <definedName name="T17?unit?ЧЕЛ" localSheetId="4">#REF!</definedName>
    <definedName name="T17?unit?ЧЕЛ" localSheetId="6">#REF!</definedName>
    <definedName name="T17?unit?ЧЕЛ">#REF!</definedName>
    <definedName name="T17_Protection" localSheetId="0">P2_T17_Protection,P3_T17_Protection,P4_T17_Protection,P5_T17_Protection,P6_T17_Protection</definedName>
    <definedName name="T17_Protection" localSheetId="3">P2_T17_Protection,P3_T17_Protection,P4_T17_Protection,P5_T17_Protection,P6_T17_Protection</definedName>
    <definedName name="T17_Protection" localSheetId="4">P2_T17_Protection,P3_T17_Protection,P4_T17_Protection,P5_T17_Protection,P6_T17_Protection</definedName>
    <definedName name="T17_Protection" localSheetId="5">P2_T17_Protection,P3_T17_Protection,P4_T17_Protection,P5_T17_Protection,P6_T17_Protection</definedName>
    <definedName name="T17_Protection" localSheetId="6">P2_T17_Protection,P3_T17_Protection,P4_T17_Protection,P5_T17_Protection,P6_T17_Protection</definedName>
    <definedName name="T17_Protection">P2_T17_Protection,P3_T17_Protection,P4_T17_Protection,P5_T17_Protection,P6_T17_Protection</definedName>
    <definedName name="T18.1?Data" localSheetId="0">P1_T18.1?Data,P2_T18.1?Data</definedName>
    <definedName name="T18.1?Data" localSheetId="3">P1_T18.1?Data,P2_T18.1?Data</definedName>
    <definedName name="T18.1?Data" localSheetId="4">P1_T18.1?Data,P2_T18.1?Data</definedName>
    <definedName name="T18.1?Data" localSheetId="5">P1_T18.1?Data,P2_T18.1?Data</definedName>
    <definedName name="T18.1?Data" localSheetId="6">P1_T18.1?Data,P2_T18.1?Data</definedName>
    <definedName name="T18.1?Data">P1_T18.1?Data,P2_T18.1?Data</definedName>
    <definedName name="T19.1.1?Data" localSheetId="0">P1_T19.1.1?Data,P2_T19.1.1?Data</definedName>
    <definedName name="T19.1.1?Data" localSheetId="3">P1_T19.1.1?Data,P2_T19.1.1?Data</definedName>
    <definedName name="T19.1.1?Data" localSheetId="4">P1_T19.1.1?Data,P2_T19.1.1?Data</definedName>
    <definedName name="T19.1.1?Data" localSheetId="5">P1_T19.1.1?Data,P2_T19.1.1?Data</definedName>
    <definedName name="T19.1.1?Data" localSheetId="6">P1_T19.1.1?Data,P2_T19.1.1?Data</definedName>
    <definedName name="T19.1.1?Data">P1_T19.1.1?Data,P2_T19.1.1?Data</definedName>
    <definedName name="T19.1.2?Data" localSheetId="0">P1_T19.1.2?Data,P2_T19.1.2?Data</definedName>
    <definedName name="T19.1.2?Data" localSheetId="3">P1_T19.1.2?Data,P2_T19.1.2?Data</definedName>
    <definedName name="T19.1.2?Data" localSheetId="4">P1_T19.1.2?Data,P2_T19.1.2?Data</definedName>
    <definedName name="T19.1.2?Data" localSheetId="5">P1_T19.1.2?Data,P2_T19.1.2?Data</definedName>
    <definedName name="T19.1.2?Data" localSheetId="6">P1_T19.1.2?Data,P2_T19.1.2?Data</definedName>
    <definedName name="T19.1.2?Data">P1_T19.1.2?Data,P2_T19.1.2?Data</definedName>
    <definedName name="T19.2?Data" localSheetId="0">P1_T19.2?Data,P2_T19.2?Data</definedName>
    <definedName name="T19.2?Data" localSheetId="3">P1_T19.2?Data,P2_T19.2?Data</definedName>
    <definedName name="T19.2?Data" localSheetId="4">P1_T19.2?Data,P2_T19.2?Data</definedName>
    <definedName name="T19.2?Data" localSheetId="5">P1_T19.2?Data,P2_T19.2?Data</definedName>
    <definedName name="T19.2?Data" localSheetId="6">P1_T19.2?Data,P2_T19.2?Data</definedName>
    <definedName name="T19.2?Data">P1_T19.2?Data,P2_T19.2?Data</definedName>
    <definedName name="T2.1?Data">#N/A</definedName>
    <definedName name="T2.1?Protection" localSheetId="0">'Приложение 1 ПАО ФСК'!P6_T2.1?Protection</definedName>
    <definedName name="T2.1?Protection" localSheetId="3">'Приложение 4 Амортизация-Г'!P6_T2.1?Protection</definedName>
    <definedName name="T2.1?Protection" localSheetId="4">'Приложение 5 2024'!P6_T2.1?Protection</definedName>
    <definedName name="T2.1?Protection" localSheetId="5">'Приложение 6 2024'!P6_T2.1?Protection</definedName>
    <definedName name="T2.1?Protection" localSheetId="6">'Приложение 7 - 2024'!P6_T2.1?Protection</definedName>
    <definedName name="T2.1?Protection">P6_T2.1?Protection</definedName>
    <definedName name="T2.1_Protect" localSheetId="0">P4_T2.1_Protect,P5_T2.1_Protect,P6_T2.1_Protect,P7_T2.1_Protect</definedName>
    <definedName name="T2.1_Protect" localSheetId="3">P4_T2.1_Protect,P5_T2.1_Protect,P6_T2.1_Protect,P7_T2.1_Protect</definedName>
    <definedName name="T2.1_Protect" localSheetId="4">P4_T2.1_Protect,P5_T2.1_Protect,P6_T2.1_Protect,P7_T2.1_Protect</definedName>
    <definedName name="T2.1_Protect" localSheetId="5">P4_T2.1_Protect,P5_T2.1_Protect,P6_T2.1_Protect,P7_T2.1_Protect</definedName>
    <definedName name="T2.1_Protect" localSheetId="6">P4_T2.1_Protect,P5_T2.1_Protect,P6_T2.1_Protect,P7_T2.1_Protect</definedName>
    <definedName name="T2.1_Protect">P4_T2.1_Protect,P5_T2.1_Protect,P6_T2.1_Protect,P7_T2.1_Protect</definedName>
    <definedName name="T2?axis?ПРД?РЕГ" localSheetId="0">#REF!</definedName>
    <definedName name="T2?axis?ПРД?РЕГ" localSheetId="3">#REF!</definedName>
    <definedName name="T2?axis?ПРД?РЕГ" localSheetId="4">#REF!</definedName>
    <definedName name="T2?axis?ПРД?РЕГ" localSheetId="6">#REF!</definedName>
    <definedName name="T2?axis?ПРД?РЕГ">#REF!</definedName>
    <definedName name="T2?Data" localSheetId="0">#REF!</definedName>
    <definedName name="T2?Data" localSheetId="3">#REF!</definedName>
    <definedName name="T2?Data" localSheetId="4">#REF!</definedName>
    <definedName name="T2?Data" localSheetId="6">#REF!</definedName>
    <definedName name="T2?Data">#REF!</definedName>
    <definedName name="T2?item_ext?РОСТ" localSheetId="0">#REF!</definedName>
    <definedName name="T2?item_ext?РОСТ" localSheetId="3">#REF!</definedName>
    <definedName name="T2?item_ext?РОСТ" localSheetId="4">#REF!</definedName>
    <definedName name="T2?item_ext?РОСТ" localSheetId="6">#REF!</definedName>
    <definedName name="T2?item_ext?РОСТ">#REF!</definedName>
    <definedName name="T2?L1" localSheetId="0">#REF!</definedName>
    <definedName name="T2?L1" localSheetId="3">#REF!</definedName>
    <definedName name="T2?L1" localSheetId="4">#REF!</definedName>
    <definedName name="T2?L1" localSheetId="6">#REF!</definedName>
    <definedName name="T2?L1">#REF!</definedName>
    <definedName name="T2?L2" localSheetId="0">#REF!</definedName>
    <definedName name="T2?L2" localSheetId="3">#REF!</definedName>
    <definedName name="T2?L2" localSheetId="4">#REF!</definedName>
    <definedName name="T2?L2" localSheetId="6">#REF!</definedName>
    <definedName name="T2?L2">#REF!</definedName>
    <definedName name="T2?L2.1" localSheetId="0">#REF!</definedName>
    <definedName name="T2?L2.1" localSheetId="3">#REF!</definedName>
    <definedName name="T2?L2.1" localSheetId="4">#REF!</definedName>
    <definedName name="T2?L2.1" localSheetId="6">#REF!</definedName>
    <definedName name="T2?L2.1">#REF!</definedName>
    <definedName name="T2?L2.1.ПРЦ" localSheetId="0">#REF!</definedName>
    <definedName name="T2?L2.1.ПРЦ" localSheetId="3">#REF!</definedName>
    <definedName name="T2?L2.1.ПРЦ" localSheetId="4">#REF!</definedName>
    <definedName name="T2?L2.1.ПРЦ" localSheetId="6">#REF!</definedName>
    <definedName name="T2?L2.1.ПРЦ">#REF!</definedName>
    <definedName name="T2?L2.2" localSheetId="0">#REF!</definedName>
    <definedName name="T2?L2.2" localSheetId="3">#REF!</definedName>
    <definedName name="T2?L2.2" localSheetId="4">#REF!</definedName>
    <definedName name="T2?L2.2" localSheetId="6">#REF!</definedName>
    <definedName name="T2?L2.2">#REF!</definedName>
    <definedName name="T2?L2.2.КВТЧ" localSheetId="0">#REF!</definedName>
    <definedName name="T2?L2.2.КВТЧ" localSheetId="3">#REF!</definedName>
    <definedName name="T2?L2.2.КВТЧ" localSheetId="4">#REF!</definedName>
    <definedName name="T2?L2.2.КВТЧ" localSheetId="6">#REF!</definedName>
    <definedName name="T2?L2.2.КВТЧ">#REF!</definedName>
    <definedName name="T2?L3" localSheetId="0">#REF!</definedName>
    <definedName name="T2?L3" localSheetId="3">#REF!</definedName>
    <definedName name="T2?L3" localSheetId="4">#REF!</definedName>
    <definedName name="T2?L3" localSheetId="6">#REF!</definedName>
    <definedName name="T2?L3">#REF!</definedName>
    <definedName name="T2?L4" localSheetId="0">#REF!</definedName>
    <definedName name="T2?L4" localSheetId="3">#REF!</definedName>
    <definedName name="T2?L4" localSheetId="4">#REF!</definedName>
    <definedName name="T2?L4" localSheetId="6">#REF!</definedName>
    <definedName name="T2?L4">#REF!</definedName>
    <definedName name="T2?L4.ПРЦ" localSheetId="0">#REF!</definedName>
    <definedName name="T2?L4.ПРЦ" localSheetId="3">#REF!</definedName>
    <definedName name="T2?L4.ПРЦ" localSheetId="4">#REF!</definedName>
    <definedName name="T2?L4.ПРЦ" localSheetId="6">#REF!</definedName>
    <definedName name="T2?L4.ПРЦ">#REF!</definedName>
    <definedName name="T2?L5" localSheetId="0">#REF!</definedName>
    <definedName name="T2?L5" localSheetId="3">#REF!</definedName>
    <definedName name="T2?L5" localSheetId="4">#REF!</definedName>
    <definedName name="T2?L5" localSheetId="6">#REF!</definedName>
    <definedName name="T2?L5">#REF!</definedName>
    <definedName name="T2?L6" localSheetId="0">#REF!</definedName>
    <definedName name="T2?L6" localSheetId="3">#REF!</definedName>
    <definedName name="T2?L6" localSheetId="4">#REF!</definedName>
    <definedName name="T2?L6" localSheetId="6">#REF!</definedName>
    <definedName name="T2?L6">#REF!</definedName>
    <definedName name="T2?L7" localSheetId="0">#REF!</definedName>
    <definedName name="T2?L7" localSheetId="3">#REF!</definedName>
    <definedName name="T2?L7" localSheetId="4">#REF!</definedName>
    <definedName name="T2?L7" localSheetId="6">#REF!</definedName>
    <definedName name="T2?L7">#REF!</definedName>
    <definedName name="T2?L7.ПРЦ" localSheetId="0">#REF!</definedName>
    <definedName name="T2?L7.ПРЦ" localSheetId="3">#REF!</definedName>
    <definedName name="T2?L7.ПРЦ" localSheetId="4">#REF!</definedName>
    <definedName name="T2?L7.ПРЦ" localSheetId="6">#REF!</definedName>
    <definedName name="T2?L7.ПРЦ">#REF!</definedName>
    <definedName name="T2?L8" localSheetId="0">#REF!</definedName>
    <definedName name="T2?L8" localSheetId="3">#REF!</definedName>
    <definedName name="T2?L8" localSheetId="4">#REF!</definedName>
    <definedName name="T2?L8" localSheetId="6">#REF!</definedName>
    <definedName name="T2?L8">#REF!</definedName>
    <definedName name="T2?Name" localSheetId="0">#REF!</definedName>
    <definedName name="T2?Name" localSheetId="3">#REF!</definedName>
    <definedName name="T2?Name" localSheetId="4">#REF!</definedName>
    <definedName name="T2?Name" localSheetId="6">#REF!</definedName>
    <definedName name="T2?Name">#REF!</definedName>
    <definedName name="T2?Protection" localSheetId="0">P1_T2?Protection,P2_T2?Protection</definedName>
    <definedName name="T2?Protection" localSheetId="3">P1_T2?Protection,P2_T2?Protection</definedName>
    <definedName name="T2?Protection" localSheetId="4">P1_T2?Protection,P2_T2?Protection</definedName>
    <definedName name="T2?Protection" localSheetId="5">P1_T2?Protection,P2_T2?Protection</definedName>
    <definedName name="T2?Protection" localSheetId="6">P1_T2?Protection,P2_T2?Protection</definedName>
    <definedName name="T2?Protection">P1_T2?Protection,P2_T2?Protection</definedName>
    <definedName name="T2?Table" localSheetId="0">#REF!</definedName>
    <definedName name="T2?Table" localSheetId="3">#REF!</definedName>
    <definedName name="T2?Table" localSheetId="4">#REF!</definedName>
    <definedName name="T2?Table" localSheetId="6">#REF!</definedName>
    <definedName name="T2?Table">#REF!</definedName>
    <definedName name="T2?Title" localSheetId="0">#REF!</definedName>
    <definedName name="T2?Title" localSheetId="3">#REF!</definedName>
    <definedName name="T2?Title" localSheetId="4">#REF!</definedName>
    <definedName name="T2?Title" localSheetId="6">#REF!</definedName>
    <definedName name="T2?Title">#REF!</definedName>
    <definedName name="T2?unit?КВТЧ.ГКАЛ" localSheetId="0">#REF!</definedName>
    <definedName name="T2?unit?КВТЧ.ГКАЛ" localSheetId="3">#REF!</definedName>
    <definedName name="T2?unit?КВТЧ.ГКАЛ" localSheetId="4">#REF!</definedName>
    <definedName name="T2?unit?КВТЧ.ГКАЛ" localSheetId="6">#REF!</definedName>
    <definedName name="T2?unit?КВТЧ.ГКАЛ">#REF!</definedName>
    <definedName name="T2_" localSheetId="0">#REF!</definedName>
    <definedName name="T2_" localSheetId="3">#REF!</definedName>
    <definedName name="T2_" localSheetId="4">#REF!</definedName>
    <definedName name="T2_" localSheetId="6">#REF!</definedName>
    <definedName name="T2_">#REF!</definedName>
    <definedName name="T2_1_Protect" localSheetId="0">P4_T2_1_Protect,P5_T2_1_Protect,P6_T2_1_Protect,P7_T2_1_Protect</definedName>
    <definedName name="T2_1_Protect" localSheetId="3">P4_T2_1_Protect,P5_T2_1_Protect,P6_T2_1_Protect,P7_T2_1_Protect</definedName>
    <definedName name="T2_1_Protect" localSheetId="4">P4_T2_1_Protect,P5_T2_1_Protect,P6_T2_1_Protect,P7_T2_1_Protect</definedName>
    <definedName name="T2_1_Protect" localSheetId="5">P4_T2_1_Protect,P5_T2_1_Protect,P6_T2_1_Protect,P7_T2_1_Protect</definedName>
    <definedName name="T2_1_Protect" localSheetId="6">P4_T2_1_Protect,P5_T2_1_Protect,P6_T2_1_Protect,P7_T2_1_Protect</definedName>
    <definedName name="T2_1_Protect">P4_T2_1_Protect,P5_T2_1_Protect,P6_T2_1_Protect,P7_T2_1_Protect</definedName>
    <definedName name="T2_2_Protect" localSheetId="0">P4_T2_2_Protect,P5_T2_2_Protect,P6_T2_2_Protect,P7_T2_2_Protect</definedName>
    <definedName name="T2_2_Protect" localSheetId="3">P4_T2_2_Protect,P5_T2_2_Protect,P6_T2_2_Protect,P7_T2_2_Protect</definedName>
    <definedName name="T2_2_Protect" localSheetId="4">P4_T2_2_Protect,P5_T2_2_Protect,P6_T2_2_Protect,P7_T2_2_Protect</definedName>
    <definedName name="T2_2_Protect" localSheetId="5">P4_T2_2_Protect,P5_T2_2_Protect,P6_T2_2_Protect,P7_T2_2_Protect</definedName>
    <definedName name="T2_2_Protect" localSheetId="6">P4_T2_2_Protect,P5_T2_2_Protect,P6_T2_2_Protect,P7_T2_2_Protect</definedName>
    <definedName name="T2_2_Protect">P4_T2_2_Protect,P5_T2_2_Protect,P6_T2_2_Protect,P7_T2_2_Protect</definedName>
    <definedName name="T2_DiapProt" localSheetId="0">P1_T2_DiapProt,P2_T2_DiapProt</definedName>
    <definedName name="T2_DiapProt" localSheetId="3">P1_T2_DiapProt,P2_T2_DiapProt</definedName>
    <definedName name="T2_DiapProt" localSheetId="4">P1_T2_DiapProt,P2_T2_DiapProt</definedName>
    <definedName name="T2_DiapProt" localSheetId="5">P1_T2_DiapProt,P2_T2_DiapProt</definedName>
    <definedName name="T2_DiapProt" localSheetId="6">P1_T2_DiapProt,P2_T2_DiapProt</definedName>
    <definedName name="T2_DiapProt">P1_T2_DiapProt,P2_T2_DiapProt</definedName>
    <definedName name="T2_Protect" localSheetId="0">P4_T2_Protect,P5_T2_Protect,P6_T2_Protect</definedName>
    <definedName name="T2_Protect" localSheetId="3">P4_T2_Protect,P5_T2_Protect,P6_T2_Protect</definedName>
    <definedName name="T2_Protect" localSheetId="4">P4_T2_Protect,P5_T2_Protect,P6_T2_Protect</definedName>
    <definedName name="T2_Protect" localSheetId="5">P4_T2_Protect,P5_T2_Protect,P6_T2_Protect</definedName>
    <definedName name="T2_Protect" localSheetId="6">P4_T2_Protect,P5_T2_Protect,P6_T2_Protect</definedName>
    <definedName name="T2_Protect">P4_T2_Protect,P5_T2_Protect,P6_T2_Protect</definedName>
    <definedName name="T21.2.1?Data" localSheetId="0">P1_T21.2.1?Data,P2_T21.2.1?Data</definedName>
    <definedName name="T21.2.1?Data" localSheetId="3">P1_T21.2.1?Data,P2_T21.2.1?Data</definedName>
    <definedName name="T21.2.1?Data" localSheetId="4">P1_T21.2.1?Data,P2_T21.2.1?Data</definedName>
    <definedName name="T21.2.1?Data" localSheetId="5">P1_T21.2.1?Data,P2_T21.2.1?Data</definedName>
    <definedName name="T21.2.1?Data" localSheetId="6">P1_T21.2.1?Data,P2_T21.2.1?Data</definedName>
    <definedName name="T21.2.1?Data">P1_T21.2.1?Data,P2_T21.2.1?Data</definedName>
    <definedName name="T21.2.2?Data" localSheetId="0">P1_T21.2.2?Data,P2_T21.2.2?Data</definedName>
    <definedName name="T21.2.2?Data" localSheetId="3">P1_T21.2.2?Data,P2_T21.2.2?Data</definedName>
    <definedName name="T21.2.2?Data" localSheetId="4">P1_T21.2.2?Data,P2_T21.2.2?Data</definedName>
    <definedName name="T21.2.2?Data" localSheetId="5">P1_T21.2.2?Data,P2_T21.2.2?Data</definedName>
    <definedName name="T21.2.2?Data" localSheetId="6">P1_T21.2.2?Data,P2_T21.2.2?Data</definedName>
    <definedName name="T21.2.2?Data">P1_T21.2.2?Data,P2_T21.2.2?Data</definedName>
    <definedName name="T21.3?Columns" localSheetId="0">#REF!</definedName>
    <definedName name="T21.3?Columns" localSheetId="3">#REF!</definedName>
    <definedName name="T21.3?Columns" localSheetId="4">#REF!</definedName>
    <definedName name="T21.3?Columns" localSheetId="6">#REF!</definedName>
    <definedName name="T21.3?Columns">#REF!</definedName>
    <definedName name="T21.3?ItemComments" localSheetId="0">#REF!</definedName>
    <definedName name="T21.3?ItemComments" localSheetId="3">#REF!</definedName>
    <definedName name="T21.3?ItemComments" localSheetId="4">#REF!</definedName>
    <definedName name="T21.3?ItemComments" localSheetId="6">#REF!</definedName>
    <definedName name="T21.3?ItemComments">#REF!</definedName>
    <definedName name="T21.3?Items" localSheetId="0">#REF!</definedName>
    <definedName name="T21.3?Items" localSheetId="3">#REF!</definedName>
    <definedName name="T21.3?Items" localSheetId="4">#REF!</definedName>
    <definedName name="T21.3?Items" localSheetId="6">#REF!</definedName>
    <definedName name="T21.3?Items">#REF!</definedName>
    <definedName name="T21.3?Scope" localSheetId="0">#REF!</definedName>
    <definedName name="T21.3?Scope" localSheetId="3">#REF!</definedName>
    <definedName name="T21.3?Scope" localSheetId="4">#REF!</definedName>
    <definedName name="T21.3?Scope" localSheetId="6">#REF!</definedName>
    <definedName name="T21.3?Scope">#REF!</definedName>
    <definedName name="T21.4?Data" localSheetId="0">P1_T21.4?Data,P2_T21.4?Data</definedName>
    <definedName name="T21.4?Data" localSheetId="3">P1_T21.4?Data,P2_T21.4?Data</definedName>
    <definedName name="T21.4?Data" localSheetId="4">P1_T21.4?Data,P2_T21.4?Data</definedName>
    <definedName name="T21.4?Data" localSheetId="5">P1_T21.4?Data,P2_T21.4?Data</definedName>
    <definedName name="T21.4?Data" localSheetId="6">P1_T21.4?Data,P2_T21.4?Data</definedName>
    <definedName name="T21.4?Data">P1_T21.4?Data,P2_T21.4?Data</definedName>
    <definedName name="T21?axis?R?ДОГОВОР" localSheetId="0">#REF!</definedName>
    <definedName name="T21?axis?R?ДОГОВОР" localSheetId="3">#REF!</definedName>
    <definedName name="T21?axis?R?ДОГОВОР" localSheetId="4">#REF!</definedName>
    <definedName name="T21?axis?R?ДОГОВОР" localSheetId="6">#REF!</definedName>
    <definedName name="T21?axis?R?ДОГОВОР">#REF!</definedName>
    <definedName name="T21?axis?R?ДОГОВОР?" localSheetId="0">#REF!</definedName>
    <definedName name="T21?axis?R?ДОГОВОР?" localSheetId="3">#REF!</definedName>
    <definedName name="T21?axis?R?ДОГОВОР?" localSheetId="4">#REF!</definedName>
    <definedName name="T21?axis?R?ДОГОВОР?" localSheetId="6">#REF!</definedName>
    <definedName name="T21?axis?R?ДОГОВОР?">#REF!</definedName>
    <definedName name="T21?axis?ПРД?РЕГ" localSheetId="0">#REF!</definedName>
    <definedName name="T21?axis?ПРД?РЕГ" localSheetId="3">#REF!</definedName>
    <definedName name="T21?axis?ПРД?РЕГ" localSheetId="4">#REF!</definedName>
    <definedName name="T21?axis?ПРД?РЕГ" localSheetId="6">#REF!</definedName>
    <definedName name="T21?axis?ПРД?РЕГ">#REF!</definedName>
    <definedName name="T21?item_ext?РОСТ" localSheetId="0">#REF!</definedName>
    <definedName name="T21?item_ext?РОСТ" localSheetId="3">#REF!</definedName>
    <definedName name="T21?item_ext?РОСТ" localSheetId="4">#REF!</definedName>
    <definedName name="T21?item_ext?РОСТ" localSheetId="6">#REF!</definedName>
    <definedName name="T21?item_ext?РОСТ">#REF!</definedName>
    <definedName name="T21?L1" localSheetId="0">#REF!</definedName>
    <definedName name="T21?L1" localSheetId="3">#REF!</definedName>
    <definedName name="T21?L1" localSheetId="4">#REF!</definedName>
    <definedName name="T21?L1" localSheetId="6">#REF!</definedName>
    <definedName name="T21?L1">#REF!</definedName>
    <definedName name="T21?L2" localSheetId="0">#REF!</definedName>
    <definedName name="T21?L2" localSheetId="3">#REF!</definedName>
    <definedName name="T21?L2" localSheetId="4">#REF!</definedName>
    <definedName name="T21?L2" localSheetId="6">#REF!</definedName>
    <definedName name="T21?L2">#REF!</definedName>
    <definedName name="T21?L3" localSheetId="0">#REF!</definedName>
    <definedName name="T21?L3" localSheetId="3">#REF!</definedName>
    <definedName name="T21?L3" localSheetId="4">#REF!</definedName>
    <definedName name="T21?L3" localSheetId="6">#REF!</definedName>
    <definedName name="T21?L3">#REF!</definedName>
    <definedName name="T21?L4" localSheetId="0">#REF!</definedName>
    <definedName name="T21?L4" localSheetId="3">#REF!</definedName>
    <definedName name="T21?L4" localSheetId="4">#REF!</definedName>
    <definedName name="T21?L4" localSheetId="6">#REF!</definedName>
    <definedName name="T21?L4">#REF!</definedName>
    <definedName name="T21?L4.x" localSheetId="0">#REF!</definedName>
    <definedName name="T21?L4.x" localSheetId="3">#REF!</definedName>
    <definedName name="T21?L4.x" localSheetId="4">#REF!</definedName>
    <definedName name="T21?L4.x" localSheetId="6">#REF!</definedName>
    <definedName name="T21?L4.x">#REF!</definedName>
    <definedName name="T21?L5" localSheetId="0">#REF!</definedName>
    <definedName name="T21?L5" localSheetId="3">#REF!</definedName>
    <definedName name="T21?L5" localSheetId="4">#REF!</definedName>
    <definedName name="T21?L5" localSheetId="6">#REF!</definedName>
    <definedName name="T21?L5">#REF!</definedName>
    <definedName name="T21?L6" localSheetId="0">#REF!</definedName>
    <definedName name="T21?L6" localSheetId="3">#REF!</definedName>
    <definedName name="T21?L6" localSheetId="4">#REF!</definedName>
    <definedName name="T21?L6" localSheetId="6">#REF!</definedName>
    <definedName name="T21?L6">#REF!</definedName>
    <definedName name="T21?L7" localSheetId="0">#REF!</definedName>
    <definedName name="T21?L7" localSheetId="3">#REF!</definedName>
    <definedName name="T21?L7" localSheetId="4">#REF!</definedName>
    <definedName name="T21?L7" localSheetId="6">#REF!</definedName>
    <definedName name="T21?L7">#REF!</definedName>
    <definedName name="T21?Name" localSheetId="0">#REF!</definedName>
    <definedName name="T21?Name" localSheetId="3">#REF!</definedName>
    <definedName name="T21?Name" localSheetId="4">#REF!</definedName>
    <definedName name="T21?Name" localSheetId="6">#REF!</definedName>
    <definedName name="T21?Name">#REF!</definedName>
    <definedName name="T21?Table" localSheetId="0">#REF!</definedName>
    <definedName name="T21?Table" localSheetId="3">#REF!</definedName>
    <definedName name="T21?Table" localSheetId="4">#REF!</definedName>
    <definedName name="T21?Table" localSheetId="6">#REF!</definedName>
    <definedName name="T21?Table">#REF!</definedName>
    <definedName name="T21?Title" localSheetId="0">#REF!</definedName>
    <definedName name="T21?Title" localSheetId="3">#REF!</definedName>
    <definedName name="T21?Title" localSheetId="4">#REF!</definedName>
    <definedName name="T21?Title" localSheetId="6">#REF!</definedName>
    <definedName name="T21?Title">#REF!</definedName>
    <definedName name="T21?unit?ПРЦ" localSheetId="0">#REF!</definedName>
    <definedName name="T21?unit?ПРЦ" localSheetId="3">#REF!</definedName>
    <definedName name="T21?unit?ПРЦ" localSheetId="4">#REF!</definedName>
    <definedName name="T21?unit?ПРЦ" localSheetId="6">#REF!</definedName>
    <definedName name="T21?unit?ПРЦ">#REF!</definedName>
    <definedName name="T21?unit?ТРУБ" localSheetId="0">#REF!</definedName>
    <definedName name="T21?unit?ТРУБ" localSheetId="3">#REF!</definedName>
    <definedName name="T21?unit?ТРУБ" localSheetId="4">#REF!</definedName>
    <definedName name="T21?unit?ТРУБ" localSheetId="6">#REF!</definedName>
    <definedName name="T21?unit?ТРУБ">#REF!</definedName>
    <definedName name="T21_Copy" localSheetId="0">#REF!</definedName>
    <definedName name="T21_Copy" localSheetId="3">#REF!</definedName>
    <definedName name="T21_Copy" localSheetId="4">#REF!</definedName>
    <definedName name="T21_Copy" localSheetId="6">#REF!</definedName>
    <definedName name="T21_Copy">#REF!</definedName>
    <definedName name="T21_Protection" localSheetId="0">P2_T21_Protection,P3_T21_Protection</definedName>
    <definedName name="T21_Protection" localSheetId="3">P2_T21_Protection,P3_T21_Protection</definedName>
    <definedName name="T21_Protection" localSheetId="4">P2_T21_Protection,P3_T21_Protection</definedName>
    <definedName name="T21_Protection" localSheetId="5">P2_T21_Protection,P3_T21_Protection</definedName>
    <definedName name="T21_Protection" localSheetId="6">P2_T21_Protection,P3_T21_Protection</definedName>
    <definedName name="T21_Protection">P2_T21_Protection,P3_T21_Protection</definedName>
    <definedName name="T24?axis?ПРД?РЕГ" localSheetId="0">#REF!</definedName>
    <definedName name="T24?axis?ПРД?РЕГ" localSheetId="3">#REF!</definedName>
    <definedName name="T24?axis?ПРД?РЕГ" localSheetId="4">#REF!</definedName>
    <definedName name="T24?axis?ПРД?РЕГ" localSheetId="6">#REF!</definedName>
    <definedName name="T24?axis?ПРД?РЕГ">#REF!</definedName>
    <definedName name="T24?item_ext?РОСТ" localSheetId="0">#REF!</definedName>
    <definedName name="T24?item_ext?РОСТ" localSheetId="3">#REF!</definedName>
    <definedName name="T24?item_ext?РОСТ" localSheetId="4">#REF!</definedName>
    <definedName name="T24?item_ext?РОСТ" localSheetId="6">#REF!</definedName>
    <definedName name="T24?item_ext?РОСТ">#REF!</definedName>
    <definedName name="T24?L1" localSheetId="0">#REF!</definedName>
    <definedName name="T24?L1" localSheetId="3">#REF!</definedName>
    <definedName name="T24?L1" localSheetId="4">#REF!</definedName>
    <definedName name="T24?L1" localSheetId="6">#REF!</definedName>
    <definedName name="T24?L1">#REF!</definedName>
    <definedName name="T24?L1.x" localSheetId="0">#REF!</definedName>
    <definedName name="T24?L1.x" localSheetId="3">#REF!</definedName>
    <definedName name="T24?L1.x" localSheetId="4">#REF!</definedName>
    <definedName name="T24?L1.x" localSheetId="6">#REF!</definedName>
    <definedName name="T24?L1.x">#REF!</definedName>
    <definedName name="T24?L2" localSheetId="0">#REF!</definedName>
    <definedName name="T24?L2" localSheetId="3">#REF!</definedName>
    <definedName name="T24?L2" localSheetId="4">#REF!</definedName>
    <definedName name="T24?L2" localSheetId="6">#REF!</definedName>
    <definedName name="T24?L2">#REF!</definedName>
    <definedName name="T24?L2.1" localSheetId="0">#REF!</definedName>
    <definedName name="T24?L2.1" localSheetId="3">#REF!</definedName>
    <definedName name="T24?L2.1" localSheetId="4">#REF!</definedName>
    <definedName name="T24?L2.1" localSheetId="6">#REF!</definedName>
    <definedName name="T24?L2.1">#REF!</definedName>
    <definedName name="T24?L2.2" localSheetId="0">#REF!</definedName>
    <definedName name="T24?L2.2" localSheetId="3">#REF!</definedName>
    <definedName name="T24?L2.2" localSheetId="4">#REF!</definedName>
    <definedName name="T24?L2.2" localSheetId="6">#REF!</definedName>
    <definedName name="T24?L2.2">#REF!</definedName>
    <definedName name="T24?L3" localSheetId="0">#REF!</definedName>
    <definedName name="T24?L3" localSheetId="3">#REF!</definedName>
    <definedName name="T24?L3" localSheetId="4">#REF!</definedName>
    <definedName name="T24?L3" localSheetId="6">#REF!</definedName>
    <definedName name="T24?L3">#REF!</definedName>
    <definedName name="T24?L4" localSheetId="0">#REF!</definedName>
    <definedName name="T24?L4" localSheetId="3">#REF!</definedName>
    <definedName name="T24?L4" localSheetId="4">#REF!</definedName>
    <definedName name="T24?L4" localSheetId="6">#REF!</definedName>
    <definedName name="T24?L4">#REF!</definedName>
    <definedName name="T24?L5" localSheetId="0">#REF!</definedName>
    <definedName name="T24?L5" localSheetId="3">#REF!</definedName>
    <definedName name="T24?L5" localSheetId="4">#REF!</definedName>
    <definedName name="T24?L5" localSheetId="6">#REF!</definedName>
    <definedName name="T24?L5">#REF!</definedName>
    <definedName name="T24?L5.x" localSheetId="0">#REF!</definedName>
    <definedName name="T24?L5.x" localSheetId="3">#REF!</definedName>
    <definedName name="T24?L5.x" localSheetId="4">#REF!</definedName>
    <definedName name="T24?L5.x" localSheetId="6">#REF!</definedName>
    <definedName name="T24?L5.x">#REF!</definedName>
    <definedName name="T24?L6" localSheetId="0">#REF!</definedName>
    <definedName name="T24?L6" localSheetId="3">#REF!</definedName>
    <definedName name="T24?L6" localSheetId="4">#REF!</definedName>
    <definedName name="T24?L6" localSheetId="6">#REF!</definedName>
    <definedName name="T24?L6">#REF!</definedName>
    <definedName name="T24?Name" localSheetId="0">#REF!</definedName>
    <definedName name="T24?Name" localSheetId="3">#REF!</definedName>
    <definedName name="T24?Name" localSheetId="4">#REF!</definedName>
    <definedName name="T24?Name" localSheetId="6">#REF!</definedName>
    <definedName name="T24?Name">#REF!</definedName>
    <definedName name="T24?Table" localSheetId="0">#REF!</definedName>
    <definedName name="T24?Table" localSheetId="3">#REF!</definedName>
    <definedName name="T24?Table" localSheetId="4">#REF!</definedName>
    <definedName name="T24?Table" localSheetId="6">#REF!</definedName>
    <definedName name="T24?Table">#REF!</definedName>
    <definedName name="T24?Title" localSheetId="0">#REF!</definedName>
    <definedName name="T24?Title" localSheetId="3">#REF!</definedName>
    <definedName name="T24?Title" localSheetId="4">#REF!</definedName>
    <definedName name="T24?Title" localSheetId="6">#REF!</definedName>
    <definedName name="T24?Title">#REF!</definedName>
    <definedName name="T24_Copy1" localSheetId="0">#REF!</definedName>
    <definedName name="T24_Copy1" localSheetId="3">#REF!</definedName>
    <definedName name="T24_Copy1" localSheetId="4">#REF!</definedName>
    <definedName name="T24_Copy1" localSheetId="6">#REF!</definedName>
    <definedName name="T24_Copy1">#REF!</definedName>
    <definedName name="T24_Copy2" localSheetId="0">#REF!</definedName>
    <definedName name="T24_Copy2" localSheetId="3">#REF!</definedName>
    <definedName name="T24_Copy2" localSheetId="4">#REF!</definedName>
    <definedName name="T24_Copy2" localSheetId="6">#REF!</definedName>
    <definedName name="T24_Copy2">#REF!</definedName>
    <definedName name="T25?axis?R?ВРАС" localSheetId="0">#REF!</definedName>
    <definedName name="T25?axis?R?ВРАС" localSheetId="3">#REF!</definedName>
    <definedName name="T25?axis?R?ВРАС" localSheetId="4">#REF!</definedName>
    <definedName name="T25?axis?R?ВРАС" localSheetId="6">#REF!</definedName>
    <definedName name="T25?axis?R?ВРАС">#REF!</definedName>
    <definedName name="T25?axis?R?ВРАС?" localSheetId="0">#REF!</definedName>
    <definedName name="T25?axis?R?ВРАС?" localSheetId="3">#REF!</definedName>
    <definedName name="T25?axis?R?ВРАС?" localSheetId="4">#REF!</definedName>
    <definedName name="T25?axis?R?ВРАС?" localSheetId="6">#REF!</definedName>
    <definedName name="T25?axis?R?ВРАС?">#REF!</definedName>
    <definedName name="T25?axis?ПРД?БАЗ" localSheetId="0">#REF!</definedName>
    <definedName name="T25?axis?ПРД?БАЗ" localSheetId="3">#REF!</definedName>
    <definedName name="T25?axis?ПРД?БАЗ" localSheetId="4">#REF!</definedName>
    <definedName name="T25?axis?ПРД?БАЗ" localSheetId="6">#REF!</definedName>
    <definedName name="T25?axis?ПРД?БАЗ">#REF!</definedName>
    <definedName name="T25?axis?ПРД?ПРЕД" localSheetId="0">#REF!</definedName>
    <definedName name="T25?axis?ПРД?ПРЕД" localSheetId="3">#REF!</definedName>
    <definedName name="T25?axis?ПРД?ПРЕД" localSheetId="4">#REF!</definedName>
    <definedName name="T25?axis?ПРД?ПРЕД" localSheetId="6">#REF!</definedName>
    <definedName name="T25?axis?ПРД?ПРЕД">#REF!</definedName>
    <definedName name="T25?axis?ПРД?РЕГ" localSheetId="0">#REF!</definedName>
    <definedName name="T25?axis?ПРД?РЕГ" localSheetId="3">#REF!</definedName>
    <definedName name="T25?axis?ПРД?РЕГ" localSheetId="4">#REF!</definedName>
    <definedName name="T25?axis?ПРД?РЕГ" localSheetId="6">#REF!</definedName>
    <definedName name="T25?axis?ПРД?РЕГ">#REF!</definedName>
    <definedName name="T25?Data" localSheetId="0">#REF!</definedName>
    <definedName name="T25?Data" localSheetId="3">#REF!</definedName>
    <definedName name="T25?Data" localSheetId="4">#REF!</definedName>
    <definedName name="T25?Data" localSheetId="6">#REF!</definedName>
    <definedName name="T25?Data">#REF!</definedName>
    <definedName name="T25?item_ext?РОСТ" localSheetId="0">#REF!</definedName>
    <definedName name="T25?item_ext?РОСТ" localSheetId="3">#REF!</definedName>
    <definedName name="T25?item_ext?РОСТ" localSheetId="4">#REF!</definedName>
    <definedName name="T25?item_ext?РОСТ" localSheetId="6">#REF!</definedName>
    <definedName name="T25?item_ext?РОСТ">#REF!</definedName>
    <definedName name="T25?item_ext?РОСТ2" localSheetId="0">#REF!</definedName>
    <definedName name="T25?item_ext?РОСТ2" localSheetId="3">#REF!</definedName>
    <definedName name="T25?item_ext?РОСТ2" localSheetId="4">#REF!</definedName>
    <definedName name="T25?item_ext?РОСТ2" localSheetId="6">#REF!</definedName>
    <definedName name="T25?item_ext?РОСТ2">#REF!</definedName>
    <definedName name="T25?L1.2" localSheetId="0">#REF!</definedName>
    <definedName name="T25?L1.2" localSheetId="3">#REF!</definedName>
    <definedName name="T25?L1.2" localSheetId="4">#REF!</definedName>
    <definedName name="T25?L1.2" localSheetId="6">#REF!</definedName>
    <definedName name="T25?L1.2">#REF!</definedName>
    <definedName name="T25?L2" localSheetId="0">#REF!</definedName>
    <definedName name="T25?L2" localSheetId="3">#REF!</definedName>
    <definedName name="T25?L2" localSheetId="4">#REF!</definedName>
    <definedName name="T25?L2" localSheetId="6">#REF!</definedName>
    <definedName name="T25?L2">#REF!</definedName>
    <definedName name="T25?L2.1" localSheetId="0">#REF!</definedName>
    <definedName name="T25?L2.1" localSheetId="3">#REF!</definedName>
    <definedName name="T25?L2.1" localSheetId="4">#REF!</definedName>
    <definedName name="T25?L2.1" localSheetId="6">#REF!</definedName>
    <definedName name="T25?L2.1">#REF!</definedName>
    <definedName name="T25?L2.1.1" localSheetId="0">#REF!</definedName>
    <definedName name="T25?L2.1.1" localSheetId="3">#REF!</definedName>
    <definedName name="T25?L2.1.1" localSheetId="4">#REF!</definedName>
    <definedName name="T25?L2.1.1" localSheetId="6">#REF!</definedName>
    <definedName name="T25?L2.1.1">#REF!</definedName>
    <definedName name="T25?L2.1.2" localSheetId="0">#REF!</definedName>
    <definedName name="T25?L2.1.2" localSheetId="3">#REF!</definedName>
    <definedName name="T25?L2.1.2" localSheetId="4">#REF!</definedName>
    <definedName name="T25?L2.1.2" localSheetId="6">#REF!</definedName>
    <definedName name="T25?L2.1.2">#REF!</definedName>
    <definedName name="T25?L2.2" localSheetId="0">#REF!</definedName>
    <definedName name="T25?L2.2" localSheetId="3">#REF!</definedName>
    <definedName name="T25?L2.2" localSheetId="4">#REF!</definedName>
    <definedName name="T25?L2.2" localSheetId="6">#REF!</definedName>
    <definedName name="T25?L2.2">#REF!</definedName>
    <definedName name="T25?L2.2.1" localSheetId="0">#REF!</definedName>
    <definedName name="T25?L2.2.1" localSheetId="3">#REF!</definedName>
    <definedName name="T25?L2.2.1" localSheetId="4">#REF!</definedName>
    <definedName name="T25?L2.2.1" localSheetId="6">#REF!</definedName>
    <definedName name="T25?L2.2.1">#REF!</definedName>
    <definedName name="T25?L2.2.2" localSheetId="0">#REF!</definedName>
    <definedName name="T25?L2.2.2" localSheetId="3">#REF!</definedName>
    <definedName name="T25?L2.2.2" localSheetId="4">#REF!</definedName>
    <definedName name="T25?L2.2.2" localSheetId="6">#REF!</definedName>
    <definedName name="T25?L2.2.2">#REF!</definedName>
    <definedName name="T25?L2.2.3" localSheetId="0">#REF!</definedName>
    <definedName name="T25?L2.2.3" localSheetId="3">#REF!</definedName>
    <definedName name="T25?L2.2.3" localSheetId="4">#REF!</definedName>
    <definedName name="T25?L2.2.3" localSheetId="6">#REF!</definedName>
    <definedName name="T25?L2.2.3">#REF!</definedName>
    <definedName name="T25?L2.2.4" localSheetId="0">#REF!</definedName>
    <definedName name="T25?L2.2.4" localSheetId="3">#REF!</definedName>
    <definedName name="T25?L2.2.4" localSheetId="4">#REF!</definedName>
    <definedName name="T25?L2.2.4" localSheetId="6">#REF!</definedName>
    <definedName name="T25?L2.2.4">#REF!</definedName>
    <definedName name="T25?Name" localSheetId="0">#REF!</definedName>
    <definedName name="T25?Name" localSheetId="3">#REF!</definedName>
    <definedName name="T25?Name" localSheetId="4">#REF!</definedName>
    <definedName name="T25?Name" localSheetId="6">#REF!</definedName>
    <definedName name="T25?Name">#REF!</definedName>
    <definedName name="T25?Table" localSheetId="0">#REF!</definedName>
    <definedName name="T25?Table" localSheetId="3">#REF!</definedName>
    <definedName name="T25?Table" localSheetId="4">#REF!</definedName>
    <definedName name="T25?Table" localSheetId="6">#REF!</definedName>
    <definedName name="T25?Table">#REF!</definedName>
    <definedName name="T25?Title" localSheetId="0">#REF!</definedName>
    <definedName name="T25?Title" localSheetId="3">#REF!</definedName>
    <definedName name="T25?Title" localSheetId="4">#REF!</definedName>
    <definedName name="T25?Title" localSheetId="6">#REF!</definedName>
    <definedName name="T25?Title">#REF!</definedName>
    <definedName name="T25?unit?ПРЦ" localSheetId="0">#REF!</definedName>
    <definedName name="T25?unit?ПРЦ" localSheetId="3">#REF!</definedName>
    <definedName name="T25?unit?ПРЦ" localSheetId="4">#REF!</definedName>
    <definedName name="T25?unit?ПРЦ" localSheetId="6">#REF!</definedName>
    <definedName name="T25?unit?ПРЦ">#REF!</definedName>
    <definedName name="T25_Copy1" localSheetId="0">#REF!</definedName>
    <definedName name="T25_Copy1" localSheetId="3">#REF!</definedName>
    <definedName name="T25_Copy1" localSheetId="4">#REF!</definedName>
    <definedName name="T25_Copy1" localSheetId="6">#REF!</definedName>
    <definedName name="T25_Copy1">#REF!</definedName>
    <definedName name="T25_Copy2" localSheetId="0">#REF!</definedName>
    <definedName name="T25_Copy2" localSheetId="3">#REF!</definedName>
    <definedName name="T25_Copy2" localSheetId="4">#REF!</definedName>
    <definedName name="T25_Copy2" localSheetId="6">#REF!</definedName>
    <definedName name="T25_Copy2">#REF!</definedName>
    <definedName name="T25_Copy3" localSheetId="0">#REF!</definedName>
    <definedName name="T25_Copy3" localSheetId="3">#REF!</definedName>
    <definedName name="T25_Copy3" localSheetId="4">#REF!</definedName>
    <definedName name="T25_Copy3" localSheetId="6">#REF!</definedName>
    <definedName name="T25_Copy3">#REF!</definedName>
    <definedName name="T25_Copy4" localSheetId="0">#REF!</definedName>
    <definedName name="T25_Copy4" localSheetId="3">#REF!</definedName>
    <definedName name="T25_Copy4" localSheetId="4">#REF!</definedName>
    <definedName name="T25_Copy4" localSheetId="6">#REF!</definedName>
    <definedName name="T25_Copy4">#REF!</definedName>
    <definedName name="T25_protection" localSheetId="0">P1_T25_protection,P2_T25_protection</definedName>
    <definedName name="T25_protection" localSheetId="3">P1_T25_protection,P2_T25_protection</definedName>
    <definedName name="T25_protection" localSheetId="4">P1_T25_protection,P2_T25_protection</definedName>
    <definedName name="T25_protection" localSheetId="5">P1_T25_protection,P2_T25_protection</definedName>
    <definedName name="T25_protection" localSheetId="6">P1_T25_protection,P2_T25_protection</definedName>
    <definedName name="T25_protection">P1_T25_protection,P2_T25_protection</definedName>
    <definedName name="T27?axis?ПРД?РЕГ" localSheetId="0">#REF!</definedName>
    <definedName name="T27?axis?ПРД?РЕГ" localSheetId="3">#REF!</definedName>
    <definedName name="T27?axis?ПРД?РЕГ" localSheetId="4">#REF!</definedName>
    <definedName name="T27?axis?ПРД?РЕГ" localSheetId="6">#REF!</definedName>
    <definedName name="T27?axis?ПРД?РЕГ">#REF!</definedName>
    <definedName name="T27?Data" localSheetId="0">#REF!</definedName>
    <definedName name="T27?Data" localSheetId="3">#REF!</definedName>
    <definedName name="T27?Data" localSheetId="4">#REF!</definedName>
    <definedName name="T27?Data" localSheetId="6">#REF!</definedName>
    <definedName name="T27?Data">#REF!</definedName>
    <definedName name="T27?item_ext?РОСТ" localSheetId="0">#REF!</definedName>
    <definedName name="T27?item_ext?РОСТ" localSheetId="3">#REF!</definedName>
    <definedName name="T27?item_ext?РОСТ" localSheetId="4">#REF!</definedName>
    <definedName name="T27?item_ext?РОСТ" localSheetId="6">#REF!</definedName>
    <definedName name="T27?item_ext?РОСТ">#REF!</definedName>
    <definedName name="T27?L1" localSheetId="0">#REF!</definedName>
    <definedName name="T27?L1" localSheetId="3">#REF!</definedName>
    <definedName name="T27?L1" localSheetId="4">#REF!</definedName>
    <definedName name="T27?L1" localSheetId="6">#REF!</definedName>
    <definedName name="T27?L1">#REF!</definedName>
    <definedName name="T27?L2" localSheetId="0">#REF!</definedName>
    <definedName name="T27?L2" localSheetId="3">#REF!</definedName>
    <definedName name="T27?L2" localSheetId="4">#REF!</definedName>
    <definedName name="T27?L2" localSheetId="6">#REF!</definedName>
    <definedName name="T27?L2">#REF!</definedName>
    <definedName name="T27?L3" localSheetId="0">#REF!</definedName>
    <definedName name="T27?L3" localSheetId="3">#REF!</definedName>
    <definedName name="T27?L3" localSheetId="4">#REF!</definedName>
    <definedName name="T27?L3" localSheetId="6">#REF!</definedName>
    <definedName name="T27?L3">#REF!</definedName>
    <definedName name="T27?L4" localSheetId="0">#REF!</definedName>
    <definedName name="T27?L4" localSheetId="3">#REF!</definedName>
    <definedName name="T27?L4" localSheetId="4">#REF!</definedName>
    <definedName name="T27?L4" localSheetId="6">#REF!</definedName>
    <definedName name="T27?L4">#REF!</definedName>
    <definedName name="T27?L5" localSheetId="0">#REF!</definedName>
    <definedName name="T27?L5" localSheetId="3">#REF!</definedName>
    <definedName name="T27?L5" localSheetId="4">#REF!</definedName>
    <definedName name="T27?L5" localSheetId="6">#REF!</definedName>
    <definedName name="T27?L5">#REF!</definedName>
    <definedName name="T27?L6" localSheetId="0">#REF!</definedName>
    <definedName name="T27?L6" localSheetId="3">#REF!</definedName>
    <definedName name="T27?L6" localSheetId="4">#REF!</definedName>
    <definedName name="T27?L6" localSheetId="6">#REF!</definedName>
    <definedName name="T27?L6">#REF!</definedName>
    <definedName name="T27?Name" localSheetId="0">#REF!</definedName>
    <definedName name="T27?Name" localSheetId="3">#REF!</definedName>
    <definedName name="T27?Name" localSheetId="4">#REF!</definedName>
    <definedName name="T27?Name" localSheetId="6">#REF!</definedName>
    <definedName name="T27?Name">#REF!</definedName>
    <definedName name="T27?Table" localSheetId="0">#REF!</definedName>
    <definedName name="T27?Table" localSheetId="3">#REF!</definedName>
    <definedName name="T27?Table" localSheetId="4">#REF!</definedName>
    <definedName name="T27?Table" localSheetId="6">#REF!</definedName>
    <definedName name="T27?Table">#REF!</definedName>
    <definedName name="T27?Title" localSheetId="0">#REF!</definedName>
    <definedName name="T27?Title" localSheetId="3">#REF!</definedName>
    <definedName name="T27?Title" localSheetId="4">#REF!</definedName>
    <definedName name="T27?Title" localSheetId="6">#REF!</definedName>
    <definedName name="T27?Title">#REF!</definedName>
    <definedName name="T28.3?unit?РУБ.ГКАЛ" localSheetId="0">P1_T28.3?unit?РУБ.ГКАЛ,P2_T28.3?unit?РУБ.ГКАЛ</definedName>
    <definedName name="T28.3?unit?РУБ.ГКАЛ" localSheetId="3">P1_T28.3?unit?РУБ.ГКАЛ,P2_T28.3?unit?РУБ.ГКАЛ</definedName>
    <definedName name="T28.3?unit?РУБ.ГКАЛ" localSheetId="4">P1_T28.3?unit?РУБ.ГКАЛ,P2_T28.3?unit?РУБ.ГКАЛ</definedName>
    <definedName name="T28.3?unit?РУБ.ГКАЛ" localSheetId="5">P1_T28.3?unit?РУБ.ГКАЛ,P2_T28.3?unit?РУБ.ГКАЛ</definedName>
    <definedName name="T28.3?unit?РУБ.ГКАЛ" localSheetId="6">P1_T28.3?unit?РУБ.ГКАЛ,P2_T28.3?unit?РУБ.ГКАЛ</definedName>
    <definedName name="T28.3?unit?РУБ.ГКАЛ">P1_T28.3?unit?РУБ.ГКАЛ,P2_T28.3?unit?РУБ.ГКАЛ</definedName>
    <definedName name="T28?axis?R?ПЭ" localSheetId="0">P2_T28?axis?R?ПЭ,P3_T28?axis?R?ПЭ,P4_T28?axis?R?ПЭ,P5_T28?axis?R?ПЭ,P6_T28?axis?R?ПЭ</definedName>
    <definedName name="T28?axis?R?ПЭ" localSheetId="3">P2_T28?axis?R?ПЭ,P3_T28?axis?R?ПЭ,P4_T28?axis?R?ПЭ,P5_T28?axis?R?ПЭ,P6_T28?axis?R?ПЭ</definedName>
    <definedName name="T28?axis?R?ПЭ" localSheetId="4">P2_T28?axis?R?ПЭ,P3_T28?axis?R?ПЭ,P4_T28?axis?R?ПЭ,P5_T28?axis?R?ПЭ,P6_T28?axis?R?ПЭ</definedName>
    <definedName name="T28?axis?R?ПЭ" localSheetId="5">P2_T28?axis?R?ПЭ,P3_T28?axis?R?ПЭ,P4_T28?axis?R?ПЭ,P5_T28?axis?R?ПЭ,P6_T28?axis?R?ПЭ</definedName>
    <definedName name="T28?axis?R?ПЭ" localSheetId="6">P2_T28?axis?R?ПЭ,P3_T28?axis?R?ПЭ,P4_T28?axis?R?ПЭ,P5_T28?axis?R?ПЭ,P6_T28?axis?R?ПЭ</definedName>
    <definedName name="T28?axis?R?ПЭ">P2_T28?axis?R?ПЭ,P3_T28?axis?R?ПЭ,P4_T28?axis?R?ПЭ,P5_T28?axis?R?ПЭ,P6_T28?axis?R?ПЭ</definedName>
    <definedName name="T28?axis?R?ПЭ?" localSheetId="0">P2_T28?axis?R?ПЭ?,P3_T28?axis?R?ПЭ?,P4_T28?axis?R?ПЭ?,P5_T28?axis?R?ПЭ?,P6_T28?axis?R?ПЭ?</definedName>
    <definedName name="T28?axis?R?ПЭ?" localSheetId="3">P2_T28?axis?R?ПЭ?,P3_T28?axis?R?ПЭ?,P4_T28?axis?R?ПЭ?,P5_T28?axis?R?ПЭ?,P6_T28?axis?R?ПЭ?</definedName>
    <definedName name="T28?axis?R?ПЭ?" localSheetId="4">P2_T28?axis?R?ПЭ?,P3_T28?axis?R?ПЭ?,P4_T28?axis?R?ПЭ?,P5_T28?axis?R?ПЭ?,P6_T28?axis?R?ПЭ?</definedName>
    <definedName name="T28?axis?R?ПЭ?" localSheetId="5">P2_T28?axis?R?ПЭ?,P3_T28?axis?R?ПЭ?,P4_T28?axis?R?ПЭ?,P5_T28?axis?R?ПЭ?,P6_T28?axis?R?ПЭ?</definedName>
    <definedName name="T28?axis?R?ПЭ?" localSheetId="6">P2_T28?axis?R?ПЭ?,P3_T28?axis?R?ПЭ?,P4_T28?axis?R?ПЭ?,P5_T28?axis?R?ПЭ?,P6_T28?axis?R?ПЭ?</definedName>
    <definedName name="T28?axis?R?ПЭ?">P2_T28?axis?R?ПЭ?,P3_T28?axis?R?ПЭ?,P4_T28?axis?R?ПЭ?,P5_T28?axis?R?ПЭ?,P6_T28?axis?R?ПЭ?</definedName>
    <definedName name="T28_Protection" localSheetId="0">P9_T28_Protection,P10_T28_Protection,P11_T28_Protection,'Приложение 1 ПАО ФСК'!P12_T28_Protection</definedName>
    <definedName name="T28_Protection" localSheetId="3">P9_T28_Protection,P10_T28_Protection,P11_T28_Protection,'Приложение 4 Амортизация-Г'!P12_T28_Protection</definedName>
    <definedName name="T28_Protection" localSheetId="4">P9_T28_Protection,P10_T28_Protection,P11_T28_Protection,'Приложение 5 2024'!P12_T28_Protection</definedName>
    <definedName name="T28_Protection" localSheetId="5">P9_T28_Protection,P10_T28_Protection,P11_T28_Protection,'Приложение 6 2024'!P12_T28_Protection</definedName>
    <definedName name="T28_Protection" localSheetId="6">P9_T28_Protection,P10_T28_Protection,P11_T28_Protection,'Приложение 7 - 2024'!P12_T28_Protection</definedName>
    <definedName name="T28_Protection">P9_T28_Protection,P10_T28_Protection,P11_T28_Protection,P12_T28_Protection</definedName>
    <definedName name="T29?item_ext?1СТ" localSheetId="0">P1_T29?item_ext?1СТ</definedName>
    <definedName name="T29?item_ext?1СТ" localSheetId="3">P1_T29?item_ext?1СТ</definedName>
    <definedName name="T29?item_ext?1СТ" localSheetId="4">P1_T29?item_ext?1СТ</definedName>
    <definedName name="T29?item_ext?1СТ" localSheetId="5">P1_T29?item_ext?1СТ</definedName>
    <definedName name="T29?item_ext?1СТ" localSheetId="6">P1_T29?item_ext?1СТ</definedName>
    <definedName name="T29?item_ext?1СТ">P1_T29?item_ext?1СТ</definedName>
    <definedName name="T29?item_ext?2СТ.М" localSheetId="0">P1_T29?item_ext?2СТ.М</definedName>
    <definedName name="T29?item_ext?2СТ.М" localSheetId="3">P1_T29?item_ext?2СТ.М</definedName>
    <definedName name="T29?item_ext?2СТ.М" localSheetId="4">P1_T29?item_ext?2СТ.М</definedName>
    <definedName name="T29?item_ext?2СТ.М" localSheetId="5">P1_T29?item_ext?2СТ.М</definedName>
    <definedName name="T29?item_ext?2СТ.М" localSheetId="6">P1_T29?item_ext?2СТ.М</definedName>
    <definedName name="T29?item_ext?2СТ.М">P1_T29?item_ext?2СТ.М</definedName>
    <definedName name="T29?item_ext?2СТ.Э" localSheetId="0">P1_T29?item_ext?2СТ.Э</definedName>
    <definedName name="T29?item_ext?2СТ.Э" localSheetId="3">P1_T29?item_ext?2СТ.Э</definedName>
    <definedName name="T29?item_ext?2СТ.Э" localSheetId="4">P1_T29?item_ext?2СТ.Э</definedName>
    <definedName name="T29?item_ext?2СТ.Э" localSheetId="5">P1_T29?item_ext?2СТ.Э</definedName>
    <definedName name="T29?item_ext?2СТ.Э" localSheetId="6">P1_T29?item_ext?2СТ.Э</definedName>
    <definedName name="T29?item_ext?2СТ.Э">P1_T29?item_ext?2СТ.Э</definedName>
    <definedName name="T29?L10" localSheetId="0">P1_T29?L10</definedName>
    <definedName name="T29?L10" localSheetId="3">P1_T29?L10</definedName>
    <definedName name="T29?L10" localSheetId="4">P1_T29?L10</definedName>
    <definedName name="T29?L10" localSheetId="5">P1_T29?L10</definedName>
    <definedName name="T29?L10" localSheetId="6">P1_T29?L10</definedName>
    <definedName name="T29?L10">P1_T29?L10</definedName>
    <definedName name="T3?axis?ПРД?РЕГ" localSheetId="0">#REF!</definedName>
    <definedName name="T3?axis?ПРД?РЕГ" localSheetId="3">#REF!</definedName>
    <definedName name="T3?axis?ПРД?РЕГ" localSheetId="4">#REF!</definedName>
    <definedName name="T3?axis?ПРД?РЕГ" localSheetId="6">#REF!</definedName>
    <definedName name="T3?axis?ПРД?РЕГ">#REF!</definedName>
    <definedName name="T3?Data" localSheetId="0">#REF!</definedName>
    <definedName name="T3?Data" localSheetId="3">#REF!</definedName>
    <definedName name="T3?Data" localSheetId="4">#REF!</definedName>
    <definedName name="T3?Data" localSheetId="6">#REF!</definedName>
    <definedName name="T3?Data">#REF!</definedName>
    <definedName name="T3?item_ext?РОСТ" localSheetId="0">#REF!</definedName>
    <definedName name="T3?item_ext?РОСТ" localSheetId="3">#REF!</definedName>
    <definedName name="T3?item_ext?РОСТ" localSheetId="4">#REF!</definedName>
    <definedName name="T3?item_ext?РОСТ" localSheetId="6">#REF!</definedName>
    <definedName name="T3?item_ext?РОСТ">#REF!</definedName>
    <definedName name="T3?L1" localSheetId="0">#REF!</definedName>
    <definedName name="T3?L1" localSheetId="3">#REF!</definedName>
    <definedName name="T3?L1" localSheetId="4">#REF!</definedName>
    <definedName name="T3?L1" localSheetId="6">#REF!</definedName>
    <definedName name="T3?L1">#REF!</definedName>
    <definedName name="T3?L1.1" localSheetId="0">#REF!</definedName>
    <definedName name="T3?L1.1" localSheetId="3">#REF!</definedName>
    <definedName name="T3?L1.1" localSheetId="4">#REF!</definedName>
    <definedName name="T3?L1.1" localSheetId="6">#REF!</definedName>
    <definedName name="T3?L1.1">#REF!</definedName>
    <definedName name="T3?L10" localSheetId="0">#REF!</definedName>
    <definedName name="T3?L10" localSheetId="3">#REF!</definedName>
    <definedName name="T3?L10" localSheetId="4">#REF!</definedName>
    <definedName name="T3?L10" localSheetId="6">#REF!</definedName>
    <definedName name="T3?L10">#REF!</definedName>
    <definedName name="T3?L11" localSheetId="0">#REF!</definedName>
    <definedName name="T3?L11" localSheetId="3">#REF!</definedName>
    <definedName name="T3?L11" localSheetId="4">#REF!</definedName>
    <definedName name="T3?L11" localSheetId="6">#REF!</definedName>
    <definedName name="T3?L11">#REF!</definedName>
    <definedName name="T3?L12" localSheetId="0">#REF!</definedName>
    <definedName name="T3?L12" localSheetId="3">#REF!</definedName>
    <definedName name="T3?L12" localSheetId="4">#REF!</definedName>
    <definedName name="T3?L12" localSheetId="6">#REF!</definedName>
    <definedName name="T3?L12">#REF!</definedName>
    <definedName name="T3?L2" localSheetId="0">#REF!</definedName>
    <definedName name="T3?L2" localSheetId="3">#REF!</definedName>
    <definedName name="T3?L2" localSheetId="4">#REF!</definedName>
    <definedName name="T3?L2" localSheetId="6">#REF!</definedName>
    <definedName name="T3?L2">#REF!</definedName>
    <definedName name="T3?L2.1" localSheetId="0">#REF!</definedName>
    <definedName name="T3?L2.1" localSheetId="3">#REF!</definedName>
    <definedName name="T3?L2.1" localSheetId="4">#REF!</definedName>
    <definedName name="T3?L2.1" localSheetId="6">#REF!</definedName>
    <definedName name="T3?L2.1">#REF!</definedName>
    <definedName name="T3?L3" localSheetId="0">#REF!</definedName>
    <definedName name="T3?L3" localSheetId="3">#REF!</definedName>
    <definedName name="T3?L3" localSheetId="4">#REF!</definedName>
    <definedName name="T3?L3" localSheetId="6">#REF!</definedName>
    <definedName name="T3?L3">#REF!</definedName>
    <definedName name="T3?L3.1" localSheetId="0">#REF!</definedName>
    <definedName name="T3?L3.1" localSheetId="3">#REF!</definedName>
    <definedName name="T3?L3.1" localSheetId="4">#REF!</definedName>
    <definedName name="T3?L3.1" localSheetId="6">#REF!</definedName>
    <definedName name="T3?L3.1">#REF!</definedName>
    <definedName name="T3?L4" localSheetId="0">#REF!</definedName>
    <definedName name="T3?L4" localSheetId="3">#REF!</definedName>
    <definedName name="T3?L4" localSheetId="4">#REF!</definedName>
    <definedName name="T3?L4" localSheetId="6">#REF!</definedName>
    <definedName name="T3?L4">#REF!</definedName>
    <definedName name="T3?L5" localSheetId="0">#REF!</definedName>
    <definedName name="T3?L5" localSheetId="3">#REF!</definedName>
    <definedName name="T3?L5" localSheetId="4">#REF!</definedName>
    <definedName name="T3?L5" localSheetId="6">#REF!</definedName>
    <definedName name="T3?L5">#REF!</definedName>
    <definedName name="T3?L6" localSheetId="0">#REF!</definedName>
    <definedName name="T3?L6" localSheetId="3">#REF!</definedName>
    <definedName name="T3?L6" localSheetId="4">#REF!</definedName>
    <definedName name="T3?L6" localSheetId="6">#REF!</definedName>
    <definedName name="T3?L6">#REF!</definedName>
    <definedName name="T3?L7" localSheetId="0">#REF!</definedName>
    <definedName name="T3?L7" localSheetId="3">#REF!</definedName>
    <definedName name="T3?L7" localSheetId="4">#REF!</definedName>
    <definedName name="T3?L7" localSheetId="6">#REF!</definedName>
    <definedName name="T3?L7">#REF!</definedName>
    <definedName name="T3?L8" localSheetId="0">#REF!</definedName>
    <definedName name="T3?L8" localSheetId="3">#REF!</definedName>
    <definedName name="T3?L8" localSheetId="4">#REF!</definedName>
    <definedName name="T3?L8" localSheetId="6">#REF!</definedName>
    <definedName name="T3?L8">#REF!</definedName>
    <definedName name="T3?L9" localSheetId="0">#REF!</definedName>
    <definedName name="T3?L9" localSheetId="3">#REF!</definedName>
    <definedName name="T3?L9" localSheetId="4">#REF!</definedName>
    <definedName name="T3?L9" localSheetId="6">#REF!</definedName>
    <definedName name="T3?L9">#REF!</definedName>
    <definedName name="T3?Name" localSheetId="0">#REF!</definedName>
    <definedName name="T3?Name" localSheetId="3">#REF!</definedName>
    <definedName name="T3?Name" localSheetId="4">#REF!</definedName>
    <definedName name="T3?Name" localSheetId="6">#REF!</definedName>
    <definedName name="T3?Name">#REF!</definedName>
    <definedName name="T3?Table" localSheetId="0">#REF!</definedName>
    <definedName name="T3?Table" localSheetId="3">#REF!</definedName>
    <definedName name="T3?Table" localSheetId="4">#REF!</definedName>
    <definedName name="T3?Table" localSheetId="6">#REF!</definedName>
    <definedName name="T3?Table">#REF!</definedName>
    <definedName name="T3?Title" localSheetId="0">#REF!</definedName>
    <definedName name="T3?Title" localSheetId="3">#REF!</definedName>
    <definedName name="T3?Title" localSheetId="4">#REF!</definedName>
    <definedName name="T3?Title" localSheetId="6">#REF!</definedName>
    <definedName name="T3?Title">#REF!</definedName>
    <definedName name="T3?unit?Г.КВТЧ" localSheetId="0">#REF!</definedName>
    <definedName name="T3?unit?Г.КВТЧ" localSheetId="3">#REF!</definedName>
    <definedName name="T3?unit?Г.КВТЧ" localSheetId="4">#REF!</definedName>
    <definedName name="T3?unit?Г.КВТЧ" localSheetId="6">#REF!</definedName>
    <definedName name="T3?unit?Г.КВТЧ">#REF!</definedName>
    <definedName name="T3?unit?МКВТЧ" localSheetId="0">#REF!</definedName>
    <definedName name="T3?unit?МКВТЧ" localSheetId="3">#REF!</definedName>
    <definedName name="T3?unit?МКВТЧ" localSheetId="4">#REF!</definedName>
    <definedName name="T3?unit?МКВТЧ" localSheetId="6">#REF!</definedName>
    <definedName name="T3?unit?МКВТЧ">#REF!</definedName>
    <definedName name="T4.1?axis?ПРД?БАЗ" localSheetId="0">#REF!</definedName>
    <definedName name="T4.1?axis?ПРД?БАЗ" localSheetId="3">#REF!</definedName>
    <definedName name="T4.1?axis?ПРД?БАЗ" localSheetId="4">#REF!</definedName>
    <definedName name="T4.1?axis?ПРД?БАЗ" localSheetId="6">#REF!</definedName>
    <definedName name="T4.1?axis?ПРД?БАЗ">#REF!</definedName>
    <definedName name="T4.1?axis?ПРД?ПРЕД" localSheetId="0">#REF!</definedName>
    <definedName name="T4.1?axis?ПРД?ПРЕД" localSheetId="3">#REF!</definedName>
    <definedName name="T4.1?axis?ПРД?ПРЕД" localSheetId="4">#REF!</definedName>
    <definedName name="T4.1?axis?ПРД?ПРЕД" localSheetId="6">#REF!</definedName>
    <definedName name="T4.1?axis?ПРД?ПРЕД">#REF!</definedName>
    <definedName name="T4.1?axis?ПРД?ПРЕД2" localSheetId="0">#REF!</definedName>
    <definedName name="T4.1?axis?ПРД?ПРЕД2" localSheetId="3">#REF!</definedName>
    <definedName name="T4.1?axis?ПРД?ПРЕД2" localSheetId="4">#REF!</definedName>
    <definedName name="T4.1?axis?ПРД?ПРЕД2" localSheetId="6">#REF!</definedName>
    <definedName name="T4.1?axis?ПРД?ПРЕД2">#REF!</definedName>
    <definedName name="T4.1?axis?ПРД?РЕГ" localSheetId="0">#REF!</definedName>
    <definedName name="T4.1?axis?ПРД?РЕГ" localSheetId="3">#REF!</definedName>
    <definedName name="T4.1?axis?ПРД?РЕГ" localSheetId="4">#REF!</definedName>
    <definedName name="T4.1?axis?ПРД?РЕГ" localSheetId="6">#REF!</definedName>
    <definedName name="T4.1?axis?ПРД?РЕГ">#REF!</definedName>
    <definedName name="T4.1?item_ext?СРПРЕД3" localSheetId="0">#REF!</definedName>
    <definedName name="T4.1?item_ext?СРПРЕД3" localSheetId="3">#REF!</definedName>
    <definedName name="T4.1?item_ext?СРПРЕД3" localSheetId="4">#REF!</definedName>
    <definedName name="T4.1?item_ext?СРПРЕД3" localSheetId="6">#REF!</definedName>
    <definedName name="T4.1?item_ext?СРПРЕД3">#REF!</definedName>
    <definedName name="T4.1?L1" localSheetId="0">#REF!</definedName>
    <definedName name="T4.1?L1" localSheetId="3">#REF!</definedName>
    <definedName name="T4.1?L1" localSheetId="4">#REF!</definedName>
    <definedName name="T4.1?L1" localSheetId="6">#REF!</definedName>
    <definedName name="T4.1?L1">#REF!</definedName>
    <definedName name="T4.1?L1.1" localSheetId="0">#REF!</definedName>
    <definedName name="T4.1?L1.1" localSheetId="3">#REF!</definedName>
    <definedName name="T4.1?L1.1" localSheetId="4">#REF!</definedName>
    <definedName name="T4.1?L1.1" localSheetId="6">#REF!</definedName>
    <definedName name="T4.1?L1.1">#REF!</definedName>
    <definedName name="T4.1?L1.2" localSheetId="0">#REF!</definedName>
    <definedName name="T4.1?L1.2" localSheetId="3">#REF!</definedName>
    <definedName name="T4.1?L1.2" localSheetId="4">#REF!</definedName>
    <definedName name="T4.1?L1.2" localSheetId="6">#REF!</definedName>
    <definedName name="T4.1?L1.2">#REF!</definedName>
    <definedName name="T4.1?L2" localSheetId="0">#REF!</definedName>
    <definedName name="T4.1?L2" localSheetId="3">#REF!</definedName>
    <definedName name="T4.1?L2" localSheetId="4">#REF!</definedName>
    <definedName name="T4.1?L2" localSheetId="6">#REF!</definedName>
    <definedName name="T4.1?L2">#REF!</definedName>
    <definedName name="T4.1?L3.1" localSheetId="0">#REF!</definedName>
    <definedName name="T4.1?L3.1" localSheetId="3">#REF!</definedName>
    <definedName name="T4.1?L3.1" localSheetId="4">#REF!</definedName>
    <definedName name="T4.1?L3.1" localSheetId="6">#REF!</definedName>
    <definedName name="T4.1?L3.1">#REF!</definedName>
    <definedName name="T4.1?Name" localSheetId="0">#REF!</definedName>
    <definedName name="T4.1?Name" localSheetId="3">#REF!</definedName>
    <definedName name="T4.1?Name" localSheetId="4">#REF!</definedName>
    <definedName name="T4.1?Name" localSheetId="6">#REF!</definedName>
    <definedName name="T4.1?Name">#REF!</definedName>
    <definedName name="T4.1?Table" localSheetId="0">#REF!</definedName>
    <definedName name="T4.1?Table" localSheetId="3">#REF!</definedName>
    <definedName name="T4.1?Table" localSheetId="4">#REF!</definedName>
    <definedName name="T4.1?Table" localSheetId="6">#REF!</definedName>
    <definedName name="T4.1?Table">#REF!</definedName>
    <definedName name="T4.1?Title" localSheetId="0">#REF!</definedName>
    <definedName name="T4.1?Title" localSheetId="3">#REF!</definedName>
    <definedName name="T4.1?Title" localSheetId="4">#REF!</definedName>
    <definedName name="T4.1?Title" localSheetId="6">#REF!</definedName>
    <definedName name="T4.1?Title">#REF!</definedName>
    <definedName name="T4.1?unit?ПРЦ" localSheetId="0">#REF!</definedName>
    <definedName name="T4.1?unit?ПРЦ" localSheetId="3">#REF!</definedName>
    <definedName name="T4.1?unit?ПРЦ" localSheetId="4">#REF!</definedName>
    <definedName name="T4.1?unit?ПРЦ" localSheetId="6">#REF!</definedName>
    <definedName name="T4.1?unit?ПРЦ">#REF!</definedName>
    <definedName name="T4.1?unit?ТТУТ" localSheetId="0">#REF!</definedName>
    <definedName name="T4.1?unit?ТТУТ" localSheetId="3">#REF!</definedName>
    <definedName name="T4.1?unit?ТТУТ" localSheetId="4">#REF!</definedName>
    <definedName name="T4.1?unit?ТТУТ" localSheetId="6">#REF!</definedName>
    <definedName name="T4.1?unit?ТТУТ">#REF!</definedName>
    <definedName name="T4?axis?ПРД?РЕГ" localSheetId="0">#REF!</definedName>
    <definedName name="T4?axis?ПРД?РЕГ" localSheetId="3">#REF!</definedName>
    <definedName name="T4?axis?ПРД?РЕГ" localSheetId="4">#REF!</definedName>
    <definedName name="T4?axis?ПРД?РЕГ" localSheetId="6">#REF!</definedName>
    <definedName name="T4?axis?ПРД?РЕГ">#REF!</definedName>
    <definedName name="T4?item_ext?РОСТ" localSheetId="0">#REF!</definedName>
    <definedName name="T4?item_ext?РОСТ" localSheetId="3">#REF!</definedName>
    <definedName name="T4?item_ext?РОСТ" localSheetId="4">#REF!</definedName>
    <definedName name="T4?item_ext?РОСТ" localSheetId="6">#REF!</definedName>
    <definedName name="T4?item_ext?РОСТ">#REF!</definedName>
    <definedName name="T4?L1" localSheetId="0">#REF!</definedName>
    <definedName name="T4?L1" localSheetId="3">#REF!</definedName>
    <definedName name="T4?L1" localSheetId="4">#REF!</definedName>
    <definedName name="T4?L1" localSheetId="6">#REF!</definedName>
    <definedName name="T4?L1">#REF!</definedName>
    <definedName name="T4?L1.1" localSheetId="0">#REF!</definedName>
    <definedName name="T4?L1.1" localSheetId="3">#REF!</definedName>
    <definedName name="T4?L1.1" localSheetId="4">#REF!</definedName>
    <definedName name="T4?L1.1" localSheetId="6">#REF!</definedName>
    <definedName name="T4?L1.1">#REF!</definedName>
    <definedName name="T4?L1.2" localSheetId="0">#REF!</definedName>
    <definedName name="T4?L1.2" localSheetId="3">#REF!</definedName>
    <definedName name="T4?L1.2" localSheetId="4">#REF!</definedName>
    <definedName name="T4?L1.2" localSheetId="6">#REF!</definedName>
    <definedName name="T4?L1.2">#REF!</definedName>
    <definedName name="T4?L10" localSheetId="0">#REF!</definedName>
    <definedName name="T4?L10" localSheetId="3">#REF!</definedName>
    <definedName name="T4?L10" localSheetId="4">#REF!</definedName>
    <definedName name="T4?L10" localSheetId="6">#REF!</definedName>
    <definedName name="T4?L10">#REF!</definedName>
    <definedName name="T4?L10.1" localSheetId="0">#REF!</definedName>
    <definedName name="T4?L10.1" localSheetId="3">#REF!</definedName>
    <definedName name="T4?L10.1" localSheetId="4">#REF!</definedName>
    <definedName name="T4?L10.1" localSheetId="6">#REF!</definedName>
    <definedName name="T4?L10.1">#REF!</definedName>
    <definedName name="T4?L10.2" localSheetId="0">#REF!</definedName>
    <definedName name="T4?L10.2" localSheetId="3">#REF!</definedName>
    <definedName name="T4?L10.2" localSheetId="4">#REF!</definedName>
    <definedName name="T4?L10.2" localSheetId="6">#REF!</definedName>
    <definedName name="T4?L10.2">#REF!</definedName>
    <definedName name="T4?L11.1" localSheetId="0">#REF!</definedName>
    <definedName name="T4?L11.1" localSheetId="3">#REF!</definedName>
    <definedName name="T4?L11.1" localSheetId="4">#REF!</definedName>
    <definedName name="T4?L11.1" localSheetId="6">#REF!</definedName>
    <definedName name="T4?L11.1">#REF!</definedName>
    <definedName name="T4?L12" localSheetId="0">#REF!</definedName>
    <definedName name="T4?L12" localSheetId="3">#REF!</definedName>
    <definedName name="T4?L12" localSheetId="4">#REF!</definedName>
    <definedName name="T4?L12" localSheetId="6">#REF!</definedName>
    <definedName name="T4?L12">#REF!</definedName>
    <definedName name="T4?L13" localSheetId="0">#REF!</definedName>
    <definedName name="T4?L13" localSheetId="3">#REF!</definedName>
    <definedName name="T4?L13" localSheetId="4">#REF!</definedName>
    <definedName name="T4?L13" localSheetId="6">#REF!</definedName>
    <definedName name="T4?L13">#REF!</definedName>
    <definedName name="T4?L14" localSheetId="0">#REF!</definedName>
    <definedName name="T4?L14" localSheetId="3">#REF!</definedName>
    <definedName name="T4?L14" localSheetId="4">#REF!</definedName>
    <definedName name="T4?L14" localSheetId="6">#REF!</definedName>
    <definedName name="T4?L14">#REF!</definedName>
    <definedName name="T4?L2" localSheetId="0">#REF!</definedName>
    <definedName name="T4?L2" localSheetId="3">#REF!</definedName>
    <definedName name="T4?L2" localSheetId="4">#REF!</definedName>
    <definedName name="T4?L2" localSheetId="6">#REF!</definedName>
    <definedName name="T4?L2">#REF!</definedName>
    <definedName name="T4?L2.1" localSheetId="0">#REF!</definedName>
    <definedName name="T4?L2.1" localSheetId="3">#REF!</definedName>
    <definedName name="T4?L2.1" localSheetId="4">#REF!</definedName>
    <definedName name="T4?L2.1" localSheetId="6">#REF!</definedName>
    <definedName name="T4?L2.1">#REF!</definedName>
    <definedName name="T4?L3.1" localSheetId="0">#REF!</definedName>
    <definedName name="T4?L3.1" localSheetId="3">#REF!</definedName>
    <definedName name="T4?L3.1" localSheetId="4">#REF!</definedName>
    <definedName name="T4?L3.1" localSheetId="6">#REF!</definedName>
    <definedName name="T4?L3.1">#REF!</definedName>
    <definedName name="T4?L4.1" localSheetId="0">#REF!</definedName>
    <definedName name="T4?L4.1" localSheetId="3">#REF!</definedName>
    <definedName name="T4?L4.1" localSheetId="4">#REF!</definedName>
    <definedName name="T4?L4.1" localSheetId="6">#REF!</definedName>
    <definedName name="T4?L4.1">#REF!</definedName>
    <definedName name="T4?L5.1" localSheetId="0">#REF!</definedName>
    <definedName name="T4?L5.1" localSheetId="3">#REF!</definedName>
    <definedName name="T4?L5.1" localSheetId="4">#REF!</definedName>
    <definedName name="T4?L5.1" localSheetId="6">#REF!</definedName>
    <definedName name="T4?L5.1">#REF!</definedName>
    <definedName name="T4?L6" localSheetId="0">#REF!</definedName>
    <definedName name="T4?L6" localSheetId="3">#REF!</definedName>
    <definedName name="T4?L6" localSheetId="4">#REF!</definedName>
    <definedName name="T4?L6" localSheetId="6">#REF!</definedName>
    <definedName name="T4?L6">#REF!</definedName>
    <definedName name="T4?L6.1" localSheetId="0">#REF!</definedName>
    <definedName name="T4?L6.1" localSheetId="3">#REF!</definedName>
    <definedName name="T4?L6.1" localSheetId="4">#REF!</definedName>
    <definedName name="T4?L6.1" localSheetId="6">#REF!</definedName>
    <definedName name="T4?L6.1">#REF!</definedName>
    <definedName name="T4?L6.2" localSheetId="0">#REF!</definedName>
    <definedName name="T4?L6.2" localSheetId="3">#REF!</definedName>
    <definedName name="T4?L6.2" localSheetId="4">#REF!</definedName>
    <definedName name="T4?L6.2" localSheetId="6">#REF!</definedName>
    <definedName name="T4?L6.2">#REF!</definedName>
    <definedName name="T4?L7.1" localSheetId="0">#REF!</definedName>
    <definedName name="T4?L7.1" localSheetId="3">#REF!</definedName>
    <definedName name="T4?L7.1" localSheetId="4">#REF!</definedName>
    <definedName name="T4?L7.1" localSheetId="6">#REF!</definedName>
    <definedName name="T4?L7.1">#REF!</definedName>
    <definedName name="T4?L8" localSheetId="0">#REF!</definedName>
    <definedName name="T4?L8" localSheetId="3">#REF!</definedName>
    <definedName name="T4?L8" localSheetId="4">#REF!</definedName>
    <definedName name="T4?L8" localSheetId="6">#REF!</definedName>
    <definedName name="T4?L8">#REF!</definedName>
    <definedName name="T4?L8.1" localSheetId="0">#REF!</definedName>
    <definedName name="T4?L8.1" localSheetId="3">#REF!</definedName>
    <definedName name="T4?L8.1" localSheetId="4">#REF!</definedName>
    <definedName name="T4?L8.1" localSheetId="6">#REF!</definedName>
    <definedName name="T4?L8.1">#REF!</definedName>
    <definedName name="T4?L8.2" localSheetId="0">#REF!</definedName>
    <definedName name="T4?L8.2" localSheetId="3">#REF!</definedName>
    <definedName name="T4?L8.2" localSheetId="4">#REF!</definedName>
    <definedName name="T4?L8.2" localSheetId="6">#REF!</definedName>
    <definedName name="T4?L8.2">#REF!</definedName>
    <definedName name="T4?L9" localSheetId="0">#REF!</definedName>
    <definedName name="T4?L9" localSheetId="3">#REF!</definedName>
    <definedName name="T4?L9" localSheetId="4">#REF!</definedName>
    <definedName name="T4?L9" localSheetId="6">#REF!</definedName>
    <definedName name="T4?L9">#REF!</definedName>
    <definedName name="T4?L9.1" localSheetId="0">#REF!</definedName>
    <definedName name="T4?L9.1" localSheetId="3">#REF!</definedName>
    <definedName name="T4?L9.1" localSheetId="4">#REF!</definedName>
    <definedName name="T4?L9.1" localSheetId="6">#REF!</definedName>
    <definedName name="T4?L9.1">#REF!</definedName>
    <definedName name="T4?L9.2" localSheetId="0">#REF!</definedName>
    <definedName name="T4?L9.2" localSheetId="3">#REF!</definedName>
    <definedName name="T4?L9.2" localSheetId="4">#REF!</definedName>
    <definedName name="T4?L9.2" localSheetId="6">#REF!</definedName>
    <definedName name="T4?L9.2">#REF!</definedName>
    <definedName name="T4?Name" localSheetId="0">#REF!</definedName>
    <definedName name="T4?Name" localSheetId="3">#REF!</definedName>
    <definedName name="T4?Name" localSheetId="4">#REF!</definedName>
    <definedName name="T4?Name" localSheetId="6">#REF!</definedName>
    <definedName name="T4?Name">#REF!</definedName>
    <definedName name="T4?Table" localSheetId="0">#REF!</definedName>
    <definedName name="T4?Table" localSheetId="3">#REF!</definedName>
    <definedName name="T4?Table" localSheetId="4">#REF!</definedName>
    <definedName name="T4?Table" localSheetId="6">#REF!</definedName>
    <definedName name="T4?Table">#REF!</definedName>
    <definedName name="T4?Title" localSheetId="0">#REF!</definedName>
    <definedName name="T4?Title" localSheetId="3">#REF!</definedName>
    <definedName name="T4?Title" localSheetId="4">#REF!</definedName>
    <definedName name="T4?Title" localSheetId="6">#REF!</definedName>
    <definedName name="T4?Title">#REF!</definedName>
    <definedName name="T4?unit?МКВТЧ" localSheetId="0">#REF!</definedName>
    <definedName name="T4?unit?МКВТЧ" localSheetId="3">#REF!</definedName>
    <definedName name="T4?unit?МКВТЧ" localSheetId="4">#REF!</definedName>
    <definedName name="T4?unit?МКВТЧ" localSheetId="6">#REF!</definedName>
    <definedName name="T4?unit?МКВТЧ">#REF!</definedName>
    <definedName name="T4?unit?ММКБ" localSheetId="0">#REF!</definedName>
    <definedName name="T4?unit?ММКБ" localSheetId="3">#REF!</definedName>
    <definedName name="T4?unit?ММКБ" localSheetId="4">#REF!</definedName>
    <definedName name="T4?unit?ММКБ" localSheetId="6">#REF!</definedName>
    <definedName name="T4?unit?ММКБ">#REF!</definedName>
    <definedName name="T4?unit?РУБ.ТКВТЧ" localSheetId="0">#REF!</definedName>
    <definedName name="T4?unit?РУБ.ТКВТЧ" localSheetId="3">#REF!</definedName>
    <definedName name="T4?unit?РУБ.ТКВТЧ" localSheetId="4">#REF!</definedName>
    <definedName name="T4?unit?РУБ.ТКВТЧ" localSheetId="6">#REF!</definedName>
    <definedName name="T4?unit?РУБ.ТКВТЧ">#REF!</definedName>
    <definedName name="T4?unit?РУБ.ТУТ" localSheetId="0">#REF!</definedName>
    <definedName name="T4?unit?РУБ.ТУТ" localSheetId="3">#REF!</definedName>
    <definedName name="T4?unit?РУБ.ТУТ" localSheetId="4">#REF!</definedName>
    <definedName name="T4?unit?РУБ.ТУТ" localSheetId="6">#REF!</definedName>
    <definedName name="T4?unit?РУБ.ТУТ">#REF!</definedName>
    <definedName name="T4?unit?ТТУТ" localSheetId="0">#REF!</definedName>
    <definedName name="T4?unit?ТТУТ" localSheetId="3">#REF!</definedName>
    <definedName name="T4?unit?ТТУТ" localSheetId="4">#REF!</definedName>
    <definedName name="T4?unit?ТТУТ" localSheetId="6">#REF!</definedName>
    <definedName name="T4?unit?ТТУТ">#REF!</definedName>
    <definedName name="T5?axis?ПРД?РЕГ" localSheetId="0">#REF!</definedName>
    <definedName name="T5?axis?ПРД?РЕГ" localSheetId="3">#REF!</definedName>
    <definedName name="T5?axis?ПРД?РЕГ" localSheetId="4">#REF!</definedName>
    <definedName name="T5?axis?ПРД?РЕГ" localSheetId="6">#REF!</definedName>
    <definedName name="T5?axis?ПРД?РЕГ">#REF!</definedName>
    <definedName name="T5?axis?ПРД?РЕГ.КВ1" localSheetId="0">#REF!</definedName>
    <definedName name="T5?axis?ПРД?РЕГ.КВ1" localSheetId="3">#REF!</definedName>
    <definedName name="T5?axis?ПРД?РЕГ.КВ1" localSheetId="4">#REF!</definedName>
    <definedName name="T5?axis?ПРД?РЕГ.КВ1" localSheetId="6">#REF!</definedName>
    <definedName name="T5?axis?ПРД?РЕГ.КВ1">#REF!</definedName>
    <definedName name="T5?axis?ПРД?РЕГ.КВ2" localSheetId="0">#REF!</definedName>
    <definedName name="T5?axis?ПРД?РЕГ.КВ2" localSheetId="3">#REF!</definedName>
    <definedName name="T5?axis?ПРД?РЕГ.КВ2" localSheetId="4">#REF!</definedName>
    <definedName name="T5?axis?ПРД?РЕГ.КВ2" localSheetId="6">#REF!</definedName>
    <definedName name="T5?axis?ПРД?РЕГ.КВ2">#REF!</definedName>
    <definedName name="T5?axis?ПРД?РЕГ.КВ3" localSheetId="0">#REF!</definedName>
    <definedName name="T5?axis?ПРД?РЕГ.КВ3" localSheetId="3">#REF!</definedName>
    <definedName name="T5?axis?ПРД?РЕГ.КВ3" localSheetId="4">#REF!</definedName>
    <definedName name="T5?axis?ПРД?РЕГ.КВ3" localSheetId="6">#REF!</definedName>
    <definedName name="T5?axis?ПРД?РЕГ.КВ3">#REF!</definedName>
    <definedName name="T5?axis?ПРД?РЕГ.КВ4" localSheetId="0">#REF!</definedName>
    <definedName name="T5?axis?ПРД?РЕГ.КВ4" localSheetId="3">#REF!</definedName>
    <definedName name="T5?axis?ПРД?РЕГ.КВ4" localSheetId="4">#REF!</definedName>
    <definedName name="T5?axis?ПРД?РЕГ.КВ4" localSheetId="6">#REF!</definedName>
    <definedName name="T5?axis?ПРД?РЕГ.КВ4">#REF!</definedName>
    <definedName name="T5?item_ext?РОСТ" localSheetId="0">#REF!</definedName>
    <definedName name="T5?item_ext?РОСТ" localSheetId="3">#REF!</definedName>
    <definedName name="T5?item_ext?РОСТ" localSheetId="4">#REF!</definedName>
    <definedName name="T5?item_ext?РОСТ" localSheetId="6">#REF!</definedName>
    <definedName name="T5?item_ext?РОСТ">#REF!</definedName>
    <definedName name="T5?L1" localSheetId="0">#REF!</definedName>
    <definedName name="T5?L1" localSheetId="3">#REF!</definedName>
    <definedName name="T5?L1" localSheetId="4">#REF!</definedName>
    <definedName name="T5?L1" localSheetId="6">#REF!</definedName>
    <definedName name="T5?L1">#REF!</definedName>
    <definedName name="T5?L1.1" localSheetId="0">#REF!</definedName>
    <definedName name="T5?L1.1" localSheetId="3">#REF!</definedName>
    <definedName name="T5?L1.1" localSheetId="4">#REF!</definedName>
    <definedName name="T5?L1.1" localSheetId="6">#REF!</definedName>
    <definedName name="T5?L1.1">#REF!</definedName>
    <definedName name="T5?L2" localSheetId="0">#REF!</definedName>
    <definedName name="T5?L2" localSheetId="3">#REF!</definedName>
    <definedName name="T5?L2" localSheetId="4">#REF!</definedName>
    <definedName name="T5?L2" localSheetId="6">#REF!</definedName>
    <definedName name="T5?L2">#REF!</definedName>
    <definedName name="T5?L2.1" localSheetId="0">#REF!</definedName>
    <definedName name="T5?L2.1" localSheetId="3">#REF!</definedName>
    <definedName name="T5?L2.1" localSheetId="4">#REF!</definedName>
    <definedName name="T5?L2.1" localSheetId="6">#REF!</definedName>
    <definedName name="T5?L2.1">#REF!</definedName>
    <definedName name="T5?L3" localSheetId="0">#REF!</definedName>
    <definedName name="T5?L3" localSheetId="3">#REF!</definedName>
    <definedName name="T5?L3" localSheetId="4">#REF!</definedName>
    <definedName name="T5?L3" localSheetId="6">#REF!</definedName>
    <definedName name="T5?L3">#REF!</definedName>
    <definedName name="T5?L3.1" localSheetId="0">#REF!</definedName>
    <definedName name="T5?L3.1" localSheetId="3">#REF!</definedName>
    <definedName name="T5?L3.1" localSheetId="4">#REF!</definedName>
    <definedName name="T5?L3.1" localSheetId="6">#REF!</definedName>
    <definedName name="T5?L3.1">#REF!</definedName>
    <definedName name="T5?L4" localSheetId="0">#REF!</definedName>
    <definedName name="T5?L4" localSheetId="3">#REF!</definedName>
    <definedName name="T5?L4" localSheetId="4">#REF!</definedName>
    <definedName name="T5?L4" localSheetId="6">#REF!</definedName>
    <definedName name="T5?L4">#REF!</definedName>
    <definedName name="T5?L4.1" localSheetId="0">#REF!</definedName>
    <definedName name="T5?L4.1" localSheetId="3">#REF!</definedName>
    <definedName name="T5?L4.1" localSheetId="4">#REF!</definedName>
    <definedName name="T5?L4.1" localSheetId="6">#REF!</definedName>
    <definedName name="T5?L4.1">#REF!</definedName>
    <definedName name="T5?L5.1" localSheetId="0">#REF!</definedName>
    <definedName name="T5?L5.1" localSheetId="3">#REF!</definedName>
    <definedName name="T5?L5.1" localSheetId="4">#REF!</definedName>
    <definedName name="T5?L5.1" localSheetId="6">#REF!</definedName>
    <definedName name="T5?L5.1">#REF!</definedName>
    <definedName name="T5?L6" localSheetId="0">#REF!</definedName>
    <definedName name="T5?L6" localSheetId="3">#REF!</definedName>
    <definedName name="T5?L6" localSheetId="4">#REF!</definedName>
    <definedName name="T5?L6" localSheetId="6">#REF!</definedName>
    <definedName name="T5?L6">#REF!</definedName>
    <definedName name="T5?L6.1" localSheetId="0">#REF!</definedName>
    <definedName name="T5?L6.1" localSheetId="3">#REF!</definedName>
    <definedName name="T5?L6.1" localSheetId="4">#REF!</definedName>
    <definedName name="T5?L6.1" localSheetId="6">#REF!</definedName>
    <definedName name="T5?L6.1">#REF!</definedName>
    <definedName name="T5?Name" localSheetId="0">#REF!</definedName>
    <definedName name="T5?Name" localSheetId="3">#REF!</definedName>
    <definedName name="T5?Name" localSheetId="4">#REF!</definedName>
    <definedName name="T5?Name" localSheetId="6">#REF!</definedName>
    <definedName name="T5?Name">#REF!</definedName>
    <definedName name="T5?Table" localSheetId="0">#REF!</definedName>
    <definedName name="T5?Table" localSheetId="3">#REF!</definedName>
    <definedName name="T5?Table" localSheetId="4">#REF!</definedName>
    <definedName name="T5?Table" localSheetId="6">#REF!</definedName>
    <definedName name="T5?Table">#REF!</definedName>
    <definedName name="T5?Title" localSheetId="0">#REF!</definedName>
    <definedName name="T5?Title" localSheetId="3">#REF!</definedName>
    <definedName name="T5?Title" localSheetId="4">#REF!</definedName>
    <definedName name="T5?Title" localSheetId="6">#REF!</definedName>
    <definedName name="T5?Title">#REF!</definedName>
    <definedName name="T6.1?axis?ПРД?БАЗ.КВ1" localSheetId="0">#REF!</definedName>
    <definedName name="T6.1?axis?ПРД?БАЗ.КВ1" localSheetId="3">#REF!</definedName>
    <definedName name="T6.1?axis?ПРД?БАЗ.КВ1" localSheetId="4">#REF!</definedName>
    <definedName name="T6.1?axis?ПРД?БАЗ.КВ1" localSheetId="6">#REF!</definedName>
    <definedName name="T6.1?axis?ПРД?БАЗ.КВ1">#REF!</definedName>
    <definedName name="T6.1?axis?ПРД?БАЗ.КВ2" localSheetId="0">#REF!</definedName>
    <definedName name="T6.1?axis?ПРД?БАЗ.КВ2" localSheetId="3">#REF!</definedName>
    <definedName name="T6.1?axis?ПРД?БАЗ.КВ2" localSheetId="4">#REF!</definedName>
    <definedName name="T6.1?axis?ПРД?БАЗ.КВ2" localSheetId="6">#REF!</definedName>
    <definedName name="T6.1?axis?ПРД?БАЗ.КВ2">#REF!</definedName>
    <definedName name="T6.1?axis?ПРД?БАЗ.КВ3" localSheetId="0">#REF!</definedName>
    <definedName name="T6.1?axis?ПРД?БАЗ.КВ3" localSheetId="3">#REF!</definedName>
    <definedName name="T6.1?axis?ПРД?БАЗ.КВ3" localSheetId="4">#REF!</definedName>
    <definedName name="T6.1?axis?ПРД?БАЗ.КВ3" localSheetId="6">#REF!</definedName>
    <definedName name="T6.1?axis?ПРД?БАЗ.КВ3">#REF!</definedName>
    <definedName name="T6.1?axis?ПРД?БАЗ.КВ4" localSheetId="0">#REF!</definedName>
    <definedName name="T6.1?axis?ПРД?БАЗ.КВ4" localSheetId="3">#REF!</definedName>
    <definedName name="T6.1?axis?ПРД?БАЗ.КВ4" localSheetId="4">#REF!</definedName>
    <definedName name="T6.1?axis?ПРД?БАЗ.КВ4" localSheetId="6">#REF!</definedName>
    <definedName name="T6.1?axis?ПРД?БАЗ.КВ4">#REF!</definedName>
    <definedName name="T6.1?axis?ПРД?РЕГ" localSheetId="0">#REF!</definedName>
    <definedName name="T6.1?axis?ПРД?РЕГ" localSheetId="3">#REF!</definedName>
    <definedName name="T6.1?axis?ПРД?РЕГ" localSheetId="4">#REF!</definedName>
    <definedName name="T6.1?axis?ПРД?РЕГ" localSheetId="6">#REF!</definedName>
    <definedName name="T6.1?axis?ПРД?РЕГ">#REF!</definedName>
    <definedName name="T6.1?axis?ПРД?РЕГ.КВ1" localSheetId="0">#REF!</definedName>
    <definedName name="T6.1?axis?ПРД?РЕГ.КВ1" localSheetId="3">#REF!</definedName>
    <definedName name="T6.1?axis?ПРД?РЕГ.КВ1" localSheetId="4">#REF!</definedName>
    <definedName name="T6.1?axis?ПРД?РЕГ.КВ1" localSheetId="6">#REF!</definedName>
    <definedName name="T6.1?axis?ПРД?РЕГ.КВ1">#REF!</definedName>
    <definedName name="T6.1?axis?ПРД?РЕГ.КВ2" localSheetId="0">#REF!</definedName>
    <definedName name="T6.1?axis?ПРД?РЕГ.КВ2" localSheetId="3">#REF!</definedName>
    <definedName name="T6.1?axis?ПРД?РЕГ.КВ2" localSheetId="4">#REF!</definedName>
    <definedName name="T6.1?axis?ПРД?РЕГ.КВ2" localSheetId="6">#REF!</definedName>
    <definedName name="T6.1?axis?ПРД?РЕГ.КВ2">#REF!</definedName>
    <definedName name="T6.1?axis?ПРД?РЕГ.КВ3" localSheetId="0">#REF!</definedName>
    <definedName name="T6.1?axis?ПРД?РЕГ.КВ3" localSheetId="3">#REF!</definedName>
    <definedName name="T6.1?axis?ПРД?РЕГ.КВ3" localSheetId="4">#REF!</definedName>
    <definedName name="T6.1?axis?ПРД?РЕГ.КВ3" localSheetId="6">#REF!</definedName>
    <definedName name="T6.1?axis?ПРД?РЕГ.КВ3">#REF!</definedName>
    <definedName name="T6.1?axis?ПРД?РЕГ.КВ4" localSheetId="0">#REF!</definedName>
    <definedName name="T6.1?axis?ПРД?РЕГ.КВ4" localSheetId="3">#REF!</definedName>
    <definedName name="T6.1?axis?ПРД?РЕГ.КВ4" localSheetId="4">#REF!</definedName>
    <definedName name="T6.1?axis?ПРД?РЕГ.КВ4" localSheetId="6">#REF!</definedName>
    <definedName name="T6.1?axis?ПРД?РЕГ.КВ4">#REF!</definedName>
    <definedName name="T6.1?Data" localSheetId="0">#REF!</definedName>
    <definedName name="T6.1?Data" localSheetId="3">#REF!</definedName>
    <definedName name="T6.1?Data" localSheetId="4">#REF!</definedName>
    <definedName name="T6.1?Data" localSheetId="6">#REF!</definedName>
    <definedName name="T6.1?Data">#REF!</definedName>
    <definedName name="T6.1?L1" localSheetId="0">#REF!</definedName>
    <definedName name="T6.1?L1" localSheetId="3">#REF!</definedName>
    <definedName name="T6.1?L1" localSheetId="4">#REF!</definedName>
    <definedName name="T6.1?L1" localSheetId="6">#REF!</definedName>
    <definedName name="T6.1?L1">#REF!</definedName>
    <definedName name="T6.1?L2" localSheetId="0">#REF!</definedName>
    <definedName name="T6.1?L2" localSheetId="3">#REF!</definedName>
    <definedName name="T6.1?L2" localSheetId="4">#REF!</definedName>
    <definedName name="T6.1?L2" localSheetId="6">#REF!</definedName>
    <definedName name="T6.1?L2">#REF!</definedName>
    <definedName name="T6.1?Name" localSheetId="0">#REF!</definedName>
    <definedName name="T6.1?Name" localSheetId="3">#REF!</definedName>
    <definedName name="T6.1?Name" localSheetId="4">#REF!</definedName>
    <definedName name="T6.1?Name" localSheetId="6">#REF!</definedName>
    <definedName name="T6.1?Name">#REF!</definedName>
    <definedName name="T6.1?Table" localSheetId="0">#REF!</definedName>
    <definedName name="T6.1?Table" localSheetId="3">#REF!</definedName>
    <definedName name="T6.1?Table" localSheetId="4">#REF!</definedName>
    <definedName name="T6.1?Table" localSheetId="6">#REF!</definedName>
    <definedName name="T6.1?Table">#REF!</definedName>
    <definedName name="T6.1?Title" localSheetId="0">#REF!</definedName>
    <definedName name="T6.1?Title" localSheetId="3">#REF!</definedName>
    <definedName name="T6.1?Title" localSheetId="4">#REF!</definedName>
    <definedName name="T6.1?Title" localSheetId="6">#REF!</definedName>
    <definedName name="T6.1?Title">#REF!</definedName>
    <definedName name="T6.1?unit?ПРЦ" localSheetId="0">#REF!</definedName>
    <definedName name="T6.1?unit?ПРЦ" localSheetId="3">#REF!</definedName>
    <definedName name="T6.1?unit?ПРЦ" localSheetId="4">#REF!</definedName>
    <definedName name="T6.1?unit?ПРЦ" localSheetId="6">#REF!</definedName>
    <definedName name="T6.1?unit?ПРЦ">#REF!</definedName>
    <definedName name="T6.1?unit?РУБ" localSheetId="0">#REF!</definedName>
    <definedName name="T6.1?unit?РУБ" localSheetId="3">#REF!</definedName>
    <definedName name="T6.1?unit?РУБ" localSheetId="4">#REF!</definedName>
    <definedName name="T6.1?unit?РУБ" localSheetId="6">#REF!</definedName>
    <definedName name="T6.1?unit?РУБ">#REF!</definedName>
    <definedName name="T6?axis?ПРД?РЕГ" localSheetId="0">#REF!</definedName>
    <definedName name="T6?axis?ПРД?РЕГ" localSheetId="3">#REF!</definedName>
    <definedName name="T6?axis?ПРД?РЕГ" localSheetId="4">#REF!</definedName>
    <definedName name="T6?axis?ПРД?РЕГ" localSheetId="6">#REF!</definedName>
    <definedName name="T6?axis?ПРД?РЕГ">#REF!</definedName>
    <definedName name="T6?item_ext?РОСТ" localSheetId="0">#REF!</definedName>
    <definedName name="T6?item_ext?РОСТ" localSheetId="3">#REF!</definedName>
    <definedName name="T6?item_ext?РОСТ" localSheetId="4">#REF!</definedName>
    <definedName name="T6?item_ext?РОСТ" localSheetId="6">#REF!</definedName>
    <definedName name="T6?item_ext?РОСТ">#REF!</definedName>
    <definedName name="T6?L1.1" localSheetId="0">#REF!</definedName>
    <definedName name="T6?L1.1" localSheetId="3">#REF!</definedName>
    <definedName name="T6?L1.1" localSheetId="4">#REF!</definedName>
    <definedName name="T6?L1.1" localSheetId="6">#REF!</definedName>
    <definedName name="T6?L1.1">#REF!</definedName>
    <definedName name="T6?L1.1.1" localSheetId="0">#REF!</definedName>
    <definedName name="T6?L1.1.1" localSheetId="3">#REF!</definedName>
    <definedName name="T6?L1.1.1" localSheetId="4">#REF!</definedName>
    <definedName name="T6?L1.1.1" localSheetId="6">#REF!</definedName>
    <definedName name="T6?L1.1.1">#REF!</definedName>
    <definedName name="T6?L1.2" localSheetId="0">#REF!</definedName>
    <definedName name="T6?L1.2" localSheetId="3">#REF!</definedName>
    <definedName name="T6?L1.2" localSheetId="4">#REF!</definedName>
    <definedName name="T6?L1.2" localSheetId="6">#REF!</definedName>
    <definedName name="T6?L1.2">#REF!</definedName>
    <definedName name="T6?L1.2.1" localSheetId="0">#REF!</definedName>
    <definedName name="T6?L1.2.1" localSheetId="3">#REF!</definedName>
    <definedName name="T6?L1.2.1" localSheetId="4">#REF!</definedName>
    <definedName name="T6?L1.2.1" localSheetId="6">#REF!</definedName>
    <definedName name="T6?L1.2.1">#REF!</definedName>
    <definedName name="T6?L1.3" localSheetId="0">#REF!</definedName>
    <definedName name="T6?L1.3" localSheetId="3">#REF!</definedName>
    <definedName name="T6?L1.3" localSheetId="4">#REF!</definedName>
    <definedName name="T6?L1.3" localSheetId="6">#REF!</definedName>
    <definedName name="T6?L1.3">#REF!</definedName>
    <definedName name="T6?L1.3.1" localSheetId="0">#REF!</definedName>
    <definedName name="T6?L1.3.1" localSheetId="3">#REF!</definedName>
    <definedName name="T6?L1.3.1" localSheetId="4">#REF!</definedName>
    <definedName name="T6?L1.3.1" localSheetId="6">#REF!</definedName>
    <definedName name="T6?L1.3.1">#REF!</definedName>
    <definedName name="T6?L1.4" localSheetId="0">#REF!</definedName>
    <definedName name="T6?L1.4" localSheetId="3">#REF!</definedName>
    <definedName name="T6?L1.4" localSheetId="4">#REF!</definedName>
    <definedName name="T6?L1.4" localSheetId="6">#REF!</definedName>
    <definedName name="T6?L1.4">#REF!</definedName>
    <definedName name="T6?L1.5" localSheetId="0">#REF!</definedName>
    <definedName name="T6?L1.5" localSheetId="3">#REF!</definedName>
    <definedName name="T6?L1.5" localSheetId="4">#REF!</definedName>
    <definedName name="T6?L1.5" localSheetId="6">#REF!</definedName>
    <definedName name="T6?L1.5">#REF!</definedName>
    <definedName name="T6?L2.1" localSheetId="0">#REF!</definedName>
    <definedName name="T6?L2.1" localSheetId="3">#REF!</definedName>
    <definedName name="T6?L2.1" localSheetId="4">#REF!</definedName>
    <definedName name="T6?L2.1" localSheetId="6">#REF!</definedName>
    <definedName name="T6?L2.1">#REF!</definedName>
    <definedName name="T6?L2.10" localSheetId="0">#REF!</definedName>
    <definedName name="T6?L2.10" localSheetId="3">#REF!</definedName>
    <definedName name="T6?L2.10" localSheetId="4">#REF!</definedName>
    <definedName name="T6?L2.10" localSheetId="6">#REF!</definedName>
    <definedName name="T6?L2.10">#REF!</definedName>
    <definedName name="T6?L2.2" localSheetId="0">#REF!</definedName>
    <definedName name="T6?L2.2" localSheetId="3">#REF!</definedName>
    <definedName name="T6?L2.2" localSheetId="4">#REF!</definedName>
    <definedName name="T6?L2.2" localSheetId="6">#REF!</definedName>
    <definedName name="T6?L2.2">#REF!</definedName>
    <definedName name="T6?L2.3" localSheetId="0">#REF!</definedName>
    <definedName name="T6?L2.3" localSheetId="3">#REF!</definedName>
    <definedName name="T6?L2.3" localSheetId="4">#REF!</definedName>
    <definedName name="T6?L2.3" localSheetId="6">#REF!</definedName>
    <definedName name="T6?L2.3">#REF!</definedName>
    <definedName name="T6?L2.4" localSheetId="0">#REF!</definedName>
    <definedName name="T6?L2.4" localSheetId="3">#REF!</definedName>
    <definedName name="T6?L2.4" localSheetId="4">#REF!</definedName>
    <definedName name="T6?L2.4" localSheetId="6">#REF!</definedName>
    <definedName name="T6?L2.4">#REF!</definedName>
    <definedName name="T6?L2.5.1" localSheetId="0">#REF!</definedName>
    <definedName name="T6?L2.5.1" localSheetId="3">#REF!</definedName>
    <definedName name="T6?L2.5.1" localSheetId="4">#REF!</definedName>
    <definedName name="T6?L2.5.1" localSheetId="6">#REF!</definedName>
    <definedName name="T6?L2.5.1">#REF!</definedName>
    <definedName name="T6?L2.5.2" localSheetId="0">#REF!</definedName>
    <definedName name="T6?L2.5.2" localSheetId="3">#REF!</definedName>
    <definedName name="T6?L2.5.2" localSheetId="4">#REF!</definedName>
    <definedName name="T6?L2.5.2" localSheetId="6">#REF!</definedName>
    <definedName name="T6?L2.5.2">#REF!</definedName>
    <definedName name="T6?L2.6.1" localSheetId="0">#REF!</definedName>
    <definedName name="T6?L2.6.1" localSheetId="3">#REF!</definedName>
    <definedName name="T6?L2.6.1" localSheetId="4">#REF!</definedName>
    <definedName name="T6?L2.6.1" localSheetId="6">#REF!</definedName>
    <definedName name="T6?L2.6.1">#REF!</definedName>
    <definedName name="T6?L2.6.2" localSheetId="0">#REF!</definedName>
    <definedName name="T6?L2.6.2" localSheetId="3">#REF!</definedName>
    <definedName name="T6?L2.6.2" localSheetId="4">#REF!</definedName>
    <definedName name="T6?L2.6.2" localSheetId="6">#REF!</definedName>
    <definedName name="T6?L2.6.2">#REF!</definedName>
    <definedName name="T6?L2.7.1" localSheetId="0">#REF!</definedName>
    <definedName name="T6?L2.7.1" localSheetId="3">#REF!</definedName>
    <definedName name="T6?L2.7.1" localSheetId="4">#REF!</definedName>
    <definedName name="T6?L2.7.1" localSheetId="6">#REF!</definedName>
    <definedName name="T6?L2.7.1">#REF!</definedName>
    <definedName name="T6?L2.7.2" localSheetId="0">#REF!</definedName>
    <definedName name="T6?L2.7.2" localSheetId="3">#REF!</definedName>
    <definedName name="T6?L2.7.2" localSheetId="4">#REF!</definedName>
    <definedName name="T6?L2.7.2" localSheetId="6">#REF!</definedName>
    <definedName name="T6?L2.7.2">#REF!</definedName>
    <definedName name="T6?L2.8.1" localSheetId="0">#REF!</definedName>
    <definedName name="T6?L2.8.1" localSheetId="3">#REF!</definedName>
    <definedName name="T6?L2.8.1" localSheetId="4">#REF!</definedName>
    <definedName name="T6?L2.8.1" localSheetId="6">#REF!</definedName>
    <definedName name="T6?L2.8.1">#REF!</definedName>
    <definedName name="T6?L2.8.2" localSheetId="0">#REF!</definedName>
    <definedName name="T6?L2.8.2" localSheetId="3">#REF!</definedName>
    <definedName name="T6?L2.8.2" localSheetId="4">#REF!</definedName>
    <definedName name="T6?L2.8.2" localSheetId="6">#REF!</definedName>
    <definedName name="T6?L2.8.2">#REF!</definedName>
    <definedName name="T6?L2.9.1" localSheetId="0">#REF!</definedName>
    <definedName name="T6?L2.9.1" localSheetId="3">#REF!</definedName>
    <definedName name="T6?L2.9.1" localSheetId="4">#REF!</definedName>
    <definedName name="T6?L2.9.1" localSheetId="6">#REF!</definedName>
    <definedName name="T6?L2.9.1">#REF!</definedName>
    <definedName name="T6?L2.9.2" localSheetId="0">#REF!</definedName>
    <definedName name="T6?L2.9.2" localSheetId="3">#REF!</definedName>
    <definedName name="T6?L2.9.2" localSheetId="4">#REF!</definedName>
    <definedName name="T6?L2.9.2" localSheetId="6">#REF!</definedName>
    <definedName name="T6?L2.9.2">#REF!</definedName>
    <definedName name="T6?L3.1" localSheetId="0">#REF!</definedName>
    <definedName name="T6?L3.1" localSheetId="3">#REF!</definedName>
    <definedName name="T6?L3.1" localSheetId="4">#REF!</definedName>
    <definedName name="T6?L3.1" localSheetId="6">#REF!</definedName>
    <definedName name="T6?L3.1">#REF!</definedName>
    <definedName name="T6?L3.2" localSheetId="0">#REF!</definedName>
    <definedName name="T6?L3.2" localSheetId="3">#REF!</definedName>
    <definedName name="T6?L3.2" localSheetId="4">#REF!</definedName>
    <definedName name="T6?L3.2" localSheetId="6">#REF!</definedName>
    <definedName name="T6?L3.2">#REF!</definedName>
    <definedName name="T6?L3.3" localSheetId="0">#REF!</definedName>
    <definedName name="T6?L3.3" localSheetId="3">#REF!</definedName>
    <definedName name="T6?L3.3" localSheetId="4">#REF!</definedName>
    <definedName name="T6?L3.3" localSheetId="6">#REF!</definedName>
    <definedName name="T6?L3.3">#REF!</definedName>
    <definedName name="T6?L4.1" localSheetId="0">#REF!</definedName>
    <definedName name="T6?L4.1" localSheetId="3">#REF!</definedName>
    <definedName name="T6?L4.1" localSheetId="4">#REF!</definedName>
    <definedName name="T6?L4.1" localSheetId="6">#REF!</definedName>
    <definedName name="T6?L4.1">#REF!</definedName>
    <definedName name="T6?L4.2" localSheetId="0">#REF!</definedName>
    <definedName name="T6?L4.2" localSheetId="3">#REF!</definedName>
    <definedName name="T6?L4.2" localSheetId="4">#REF!</definedName>
    <definedName name="T6?L4.2" localSheetId="6">#REF!</definedName>
    <definedName name="T6?L4.2">#REF!</definedName>
    <definedName name="T6?L4.3" localSheetId="0">#REF!</definedName>
    <definedName name="T6?L4.3" localSheetId="3">#REF!</definedName>
    <definedName name="T6?L4.3" localSheetId="4">#REF!</definedName>
    <definedName name="T6?L4.3" localSheetId="6">#REF!</definedName>
    <definedName name="T6?L4.3">#REF!</definedName>
    <definedName name="T6?L4.4" localSheetId="0">#REF!</definedName>
    <definedName name="T6?L4.4" localSheetId="3">#REF!</definedName>
    <definedName name="T6?L4.4" localSheetId="4">#REF!</definedName>
    <definedName name="T6?L4.4" localSheetId="6">#REF!</definedName>
    <definedName name="T6?L4.4">#REF!</definedName>
    <definedName name="T6?L4.5" localSheetId="0">#REF!</definedName>
    <definedName name="T6?L4.5" localSheetId="3">#REF!</definedName>
    <definedName name="T6?L4.5" localSheetId="4">#REF!</definedName>
    <definedName name="T6?L4.5" localSheetId="6">#REF!</definedName>
    <definedName name="T6?L4.5">#REF!</definedName>
    <definedName name="T6?L4.6" localSheetId="0">#REF!</definedName>
    <definedName name="T6?L4.6" localSheetId="3">#REF!</definedName>
    <definedName name="T6?L4.6" localSheetId="4">#REF!</definedName>
    <definedName name="T6?L4.6" localSheetId="6">#REF!</definedName>
    <definedName name="T6?L4.6">#REF!</definedName>
    <definedName name="T6?L4.7" localSheetId="0">#REF!</definedName>
    <definedName name="T6?L4.7" localSheetId="3">#REF!</definedName>
    <definedName name="T6?L4.7" localSheetId="4">#REF!</definedName>
    <definedName name="T6?L4.7" localSheetId="6">#REF!</definedName>
    <definedName name="T6?L4.7">#REF!</definedName>
    <definedName name="T6?Name" localSheetId="0">#REF!</definedName>
    <definedName name="T6?Name" localSheetId="3">#REF!</definedName>
    <definedName name="T6?Name" localSheetId="4">#REF!</definedName>
    <definedName name="T6?Name" localSheetId="6">#REF!</definedName>
    <definedName name="T6?Name">#REF!</definedName>
    <definedName name="T6?Table" localSheetId="0">#REF!</definedName>
    <definedName name="T6?Table" localSheetId="3">#REF!</definedName>
    <definedName name="T6?Table" localSheetId="4">#REF!</definedName>
    <definedName name="T6?Table" localSheetId="6">#REF!</definedName>
    <definedName name="T6?Table">#REF!</definedName>
    <definedName name="T6?Title" localSheetId="0">#REF!</definedName>
    <definedName name="T6?Title" localSheetId="3">#REF!</definedName>
    <definedName name="T6?Title" localSheetId="4">#REF!</definedName>
    <definedName name="T6?Title" localSheetId="6">#REF!</definedName>
    <definedName name="T6?Title">#REF!</definedName>
    <definedName name="T6_Protect" localSheetId="0">P1_T6_Protect,P2_T6_Protect</definedName>
    <definedName name="T6_Protect" localSheetId="3">P1_T6_Protect,P2_T6_Protect</definedName>
    <definedName name="T6_Protect" localSheetId="4">P1_T6_Protect,P2_T6_Protect</definedName>
    <definedName name="T6_Protect" localSheetId="5">P1_T6_Protect,P2_T6_Protect</definedName>
    <definedName name="T6_Protect" localSheetId="6">P1_T6_Protect,P2_T6_Protect</definedName>
    <definedName name="T6_Protect">P1_T6_Protect,P2_T6_Protect</definedName>
    <definedName name="T7?Data">#N/A</definedName>
    <definedName name="T9?axis?ПРД?РЕГ" localSheetId="0">#REF!</definedName>
    <definedName name="T9?axis?ПРД?РЕГ" localSheetId="3">#REF!</definedName>
    <definedName name="T9?axis?ПРД?РЕГ" localSheetId="4">#REF!</definedName>
    <definedName name="T9?axis?ПРД?РЕГ" localSheetId="6">#REF!</definedName>
    <definedName name="T9?axis?ПРД?РЕГ">#REF!</definedName>
    <definedName name="T9?item_ext?РОСТ" localSheetId="0">#REF!</definedName>
    <definedName name="T9?item_ext?РОСТ" localSheetId="3">#REF!</definedName>
    <definedName name="T9?item_ext?РОСТ" localSheetId="4">#REF!</definedName>
    <definedName name="T9?item_ext?РОСТ" localSheetId="6">#REF!</definedName>
    <definedName name="T9?item_ext?РОСТ">#REF!</definedName>
    <definedName name="T9?L1" localSheetId="0">#REF!</definedName>
    <definedName name="T9?L1" localSheetId="3">#REF!</definedName>
    <definedName name="T9?L1" localSheetId="4">#REF!</definedName>
    <definedName name="T9?L1" localSheetId="6">#REF!</definedName>
    <definedName name="T9?L1">#REF!</definedName>
    <definedName name="T9?L2.1" localSheetId="0">#REF!</definedName>
    <definedName name="T9?L2.1" localSheetId="3">#REF!</definedName>
    <definedName name="T9?L2.1" localSheetId="4">#REF!</definedName>
    <definedName name="T9?L2.1" localSheetId="6">#REF!</definedName>
    <definedName name="T9?L2.1">#REF!</definedName>
    <definedName name="T9?L2.2" localSheetId="0">#REF!</definedName>
    <definedName name="T9?L2.2" localSheetId="3">#REF!</definedName>
    <definedName name="T9?L2.2" localSheetId="4">#REF!</definedName>
    <definedName name="T9?L2.2" localSheetId="6">#REF!</definedName>
    <definedName name="T9?L2.2">#REF!</definedName>
    <definedName name="T9?L3.1" localSheetId="0">#REF!</definedName>
    <definedName name="T9?L3.1" localSheetId="3">#REF!</definedName>
    <definedName name="T9?L3.1" localSheetId="4">#REF!</definedName>
    <definedName name="T9?L3.1" localSheetId="6">#REF!</definedName>
    <definedName name="T9?L3.1">#REF!</definedName>
    <definedName name="T9?L3.2" localSheetId="0">#REF!</definedName>
    <definedName name="T9?L3.2" localSheetId="3">#REF!</definedName>
    <definedName name="T9?L3.2" localSheetId="4">#REF!</definedName>
    <definedName name="T9?L3.2" localSheetId="6">#REF!</definedName>
    <definedName name="T9?L3.2">#REF!</definedName>
    <definedName name="T9?L4.1" localSheetId="0">#REF!</definedName>
    <definedName name="T9?L4.1" localSheetId="3">#REF!</definedName>
    <definedName name="T9?L4.1" localSheetId="4">#REF!</definedName>
    <definedName name="T9?L4.1" localSheetId="6">#REF!</definedName>
    <definedName name="T9?L4.1">#REF!</definedName>
    <definedName name="T9?L4.2" localSheetId="0">#REF!</definedName>
    <definedName name="T9?L4.2" localSheetId="3">#REF!</definedName>
    <definedName name="T9?L4.2" localSheetId="4">#REF!</definedName>
    <definedName name="T9?L4.2" localSheetId="6">#REF!</definedName>
    <definedName name="T9?L4.2">#REF!</definedName>
    <definedName name="T9?L5" localSheetId="0">#REF!</definedName>
    <definedName name="T9?L5" localSheetId="3">#REF!</definedName>
    <definedName name="T9?L5" localSheetId="4">#REF!</definedName>
    <definedName name="T9?L5" localSheetId="6">#REF!</definedName>
    <definedName name="T9?L5">#REF!</definedName>
    <definedName name="T9?Name" localSheetId="0">#REF!</definedName>
    <definedName name="T9?Name" localSheetId="3">#REF!</definedName>
    <definedName name="T9?Name" localSheetId="4">#REF!</definedName>
    <definedName name="T9?Name" localSheetId="6">#REF!</definedName>
    <definedName name="T9?Name">#REF!</definedName>
    <definedName name="T9?Table" localSheetId="0">#REF!</definedName>
    <definedName name="T9?Table" localSheetId="3">#REF!</definedName>
    <definedName name="T9?Table" localSheetId="4">#REF!</definedName>
    <definedName name="T9?Table" localSheetId="6">#REF!</definedName>
    <definedName name="T9?Table">#REF!</definedName>
    <definedName name="T9?Title" localSheetId="0">#REF!</definedName>
    <definedName name="T9?Title" localSheetId="3">#REF!</definedName>
    <definedName name="T9?Title" localSheetId="4">#REF!</definedName>
    <definedName name="T9?Title" localSheetId="6">#REF!</definedName>
    <definedName name="T9?Title">#REF!</definedName>
    <definedName name="T9?unit?МВТЧ" localSheetId="0">#REF!</definedName>
    <definedName name="T9?unit?МВТЧ" localSheetId="3">#REF!</definedName>
    <definedName name="T9?unit?МВТЧ" localSheetId="4">#REF!</definedName>
    <definedName name="T9?unit?МВТЧ" localSheetId="6">#REF!</definedName>
    <definedName name="T9?unit?МВТЧ">#REF!</definedName>
    <definedName name="T9?unit?ПРЦ" localSheetId="0">#REF!</definedName>
    <definedName name="T9?unit?ПРЦ" localSheetId="3">#REF!</definedName>
    <definedName name="T9?unit?ПРЦ" localSheetId="4">#REF!</definedName>
    <definedName name="T9?unit?ПРЦ" localSheetId="6">#REF!</definedName>
    <definedName name="T9?unit?ПРЦ">#REF!</definedName>
    <definedName name="Table" localSheetId="0">#REF!</definedName>
    <definedName name="Table" localSheetId="3">#REF!</definedName>
    <definedName name="Table" localSheetId="4">#REF!</definedName>
    <definedName name="Table" localSheetId="6">#REF!</definedName>
    <definedName name="Table">#REF!</definedName>
    <definedName name="TEMP" localSheetId="0">#REF!,#REF!</definedName>
    <definedName name="TEMP" localSheetId="3">#REF!,#REF!</definedName>
    <definedName name="TEMP" localSheetId="4">#REF!,#REF!</definedName>
    <definedName name="TEMP" localSheetId="6">#REF!,#REF!</definedName>
    <definedName name="TEMP">#REF!,#REF!</definedName>
    <definedName name="TES" localSheetId="0">#REF!</definedName>
    <definedName name="TES" localSheetId="3">#REF!</definedName>
    <definedName name="TES" localSheetId="4">#REF!</definedName>
    <definedName name="TES" localSheetId="6">#REF!</definedName>
    <definedName name="TES">#REF!</definedName>
    <definedName name="TES_DATA" localSheetId="0">#REF!</definedName>
    <definedName name="TES_DATA" localSheetId="3">#REF!</definedName>
    <definedName name="TES_DATA" localSheetId="4">#REF!</definedName>
    <definedName name="TES_DATA" localSheetId="6">#REF!</definedName>
    <definedName name="TES_DATA">#REF!</definedName>
    <definedName name="TES_LIST" localSheetId="0">#REF!</definedName>
    <definedName name="TES_LIST" localSheetId="3">#REF!</definedName>
    <definedName name="TES_LIST" localSheetId="4">#REF!</definedName>
    <definedName name="TES_LIST" localSheetId="6">#REF!</definedName>
    <definedName name="TES_LIST">#REF!</definedName>
    <definedName name="TTT" localSheetId="0">#REF!</definedName>
    <definedName name="TTT" localSheetId="3">#REF!</definedName>
    <definedName name="TTT" localSheetId="4">#REF!</definedName>
    <definedName name="TTT" localSheetId="6">#REF!</definedName>
    <definedName name="TTT">#REF!</definedName>
    <definedName name="tty" localSheetId="0">'Приложение 1 ПАО ФСК'!tty</definedName>
    <definedName name="tty" localSheetId="5">'Приложение 6 2024'!tty</definedName>
    <definedName name="tty">[0]!tty</definedName>
    <definedName name="tyt" localSheetId="0">'Приложение 1 ПАО ФСК'!tyt</definedName>
    <definedName name="tyt" localSheetId="5">'Приложение 6 2024'!tyt</definedName>
    <definedName name="tyt">[0]!tyt</definedName>
    <definedName name="upr" localSheetId="0">'Приложение 1 ПАО ФСК'!upr</definedName>
    <definedName name="upr" localSheetId="3">#N/A</definedName>
    <definedName name="upr" localSheetId="5">'Приложение 6 2024'!upr</definedName>
    <definedName name="upr">[0]!upr</definedName>
    <definedName name="ůůů" localSheetId="0">'Приложение 1 ПАО ФСК'!ůůů</definedName>
    <definedName name="ůůů" localSheetId="3">#N/A</definedName>
    <definedName name="ůůů" localSheetId="5">'Приложение 6 2024'!ůůů</definedName>
    <definedName name="ůůů">[0]!ůůů</definedName>
    <definedName name="VDOC" localSheetId="0">#REF!</definedName>
    <definedName name="VDOC" localSheetId="3">#REF!</definedName>
    <definedName name="VDOC" localSheetId="4">#REF!</definedName>
    <definedName name="VDOC" localSheetId="6">#REF!</definedName>
    <definedName name="VDOC">#REF!</definedName>
    <definedName name="version">[2]Инструкция!$B$3</definedName>
    <definedName name="VV" localSheetId="0">'Приложение 1 ПАО ФСК'!VV</definedName>
    <definedName name="VV" localSheetId="3">#N/A</definedName>
    <definedName name="VV" localSheetId="5">'Приложение 6 2024'!VV</definedName>
    <definedName name="VV">[0]!VV</definedName>
    <definedName name="we" localSheetId="0">'Приложение 1 ПАО ФСК'!we</definedName>
    <definedName name="we" localSheetId="3">#N/A</definedName>
    <definedName name="we" localSheetId="5">'Приложение 6 2024'!we</definedName>
    <definedName name="we">[0]!we</definedName>
    <definedName name="wrn.Сравнение._.с._.отраслями." localSheetId="0" hidden="1">{#N/A,#N/A,TRUE,"Лист1";#N/A,#N/A,TRUE,"Лист2";#N/A,#N/A,TRUE,"Лист3"}</definedName>
    <definedName name="wrn.Сравнение._.с._.отраслями." localSheetId="3" hidden="1">{#N/A,#N/A,TRUE,"Лист1";#N/A,#N/A,TRUE,"Лист2";#N/A,#N/A,TRUE,"Лист3"}</definedName>
    <definedName name="wrn.Сравнение._.с._.отраслями." localSheetId="5" hidden="1">{#N/A,#N/A,TRUE,"Лист1";#N/A,#N/A,TRUE,"Лист2";#N/A,#N/A,TRUE,"Лист3"}</definedName>
    <definedName name="wrn.Сравнение._.с._.отраслями." hidden="1">{#N/A,#N/A,TRUE,"Лист1";#N/A,#N/A,TRUE,"Лист2";#N/A,#N/A,TRUE,"Лист3"}</definedName>
    <definedName name="YEAR" localSheetId="0">#REF!</definedName>
    <definedName name="YEAR" localSheetId="3">#REF!</definedName>
    <definedName name="YEAR" localSheetId="4">#REF!</definedName>
    <definedName name="YEAR" localSheetId="6">#REF!</definedName>
    <definedName name="YEAR">#REF!</definedName>
    <definedName name="yui" localSheetId="0">'Приложение 1 ПАО ФСК'!yui</definedName>
    <definedName name="yui" localSheetId="5">'Приложение 6 2024'!yui</definedName>
    <definedName name="yui">[0]!yui</definedName>
    <definedName name="ZERO" localSheetId="0">#REF!</definedName>
    <definedName name="ZERO" localSheetId="3">#REF!</definedName>
    <definedName name="ZERO" localSheetId="4">#REF!</definedName>
    <definedName name="ZERO" localSheetId="6">#REF!</definedName>
    <definedName name="ZERO">#REF!</definedName>
    <definedName name="а1" localSheetId="0">#REF!</definedName>
    <definedName name="а1" localSheetId="3">#REF!</definedName>
    <definedName name="а1" localSheetId="4">#REF!</definedName>
    <definedName name="а1" localSheetId="6">#REF!</definedName>
    <definedName name="а1">#REF!</definedName>
    <definedName name="А8" localSheetId="0">#REF!</definedName>
    <definedName name="А8" localSheetId="3">#REF!</definedName>
    <definedName name="А8" localSheetId="4">#REF!</definedName>
    <definedName name="А8" localSheetId="6">#REF!</definedName>
    <definedName name="А8">#REF!</definedName>
    <definedName name="аа" localSheetId="0">'Приложение 1 ПАО ФСК'!аа</definedName>
    <definedName name="аа" localSheetId="3">#N/A</definedName>
    <definedName name="аа" localSheetId="5">'Приложение 6 2024'!аа</definedName>
    <definedName name="аа">[0]!аа</definedName>
    <definedName name="ааа" localSheetId="0">'Приложение 1 ПАО ФСК'!ааа</definedName>
    <definedName name="ааа" localSheetId="5">'Приложение 6 2024'!ааа</definedName>
    <definedName name="ааа">[0]!ааа</definedName>
    <definedName name="АААААААА" localSheetId="0">'Приложение 1 ПАО ФСК'!АААААААА</definedName>
    <definedName name="АААААААА" localSheetId="3">#N/A</definedName>
    <definedName name="АААААААА" localSheetId="5">'Приложение 6 2024'!АААААААА</definedName>
    <definedName name="АААААААА">[0]!АААААААА</definedName>
    <definedName name="абон.пл" localSheetId="0">'Приложение 1 ПАО ФСК'!абон.пл</definedName>
    <definedName name="абон.пл" localSheetId="5">'Приложение 6 2024'!абон.пл</definedName>
    <definedName name="абон.пл">[0]!абон.пл</definedName>
    <definedName name="ав" localSheetId="0">'Приложение 1 ПАО ФСК'!ав</definedName>
    <definedName name="ав" localSheetId="3">#N/A</definedName>
    <definedName name="ав" localSheetId="5">'Приложение 6 2024'!ав</definedName>
    <definedName name="ав">[0]!ав</definedName>
    <definedName name="авг" localSheetId="0">#REF!</definedName>
    <definedName name="авг" localSheetId="3">#REF!</definedName>
    <definedName name="авг" localSheetId="4">#REF!</definedName>
    <definedName name="авг" localSheetId="6">#REF!</definedName>
    <definedName name="авг">#REF!</definedName>
    <definedName name="авг2" localSheetId="0">#REF!</definedName>
    <definedName name="авг2" localSheetId="3">#REF!</definedName>
    <definedName name="авг2" localSheetId="4">#REF!</definedName>
    <definedName name="авг2" localSheetId="6">#REF!</definedName>
    <definedName name="авг2">#REF!</definedName>
    <definedName name="авт" localSheetId="0">'Приложение 1 ПАО ФСК'!авт</definedName>
    <definedName name="авт" localSheetId="5">'Приложение 6 2024'!авт</definedName>
    <definedName name="авт">[0]!авт</definedName>
    <definedName name="амор" localSheetId="0">'Приложение 1 ПАО ФСК'!амор</definedName>
    <definedName name="амор" localSheetId="5">'Приложение 6 2024'!амор</definedName>
    <definedName name="амор">[0]!амор</definedName>
    <definedName name="ан" localSheetId="0">'Приложение 1 ПАО ФСК'!ан</definedName>
    <definedName name="ан" localSheetId="5">'Приложение 6 2024'!ан</definedName>
    <definedName name="ан">[0]!ан</definedName>
    <definedName name="анализ" localSheetId="0">'Приложение 1 ПАО ФСК'!анализ</definedName>
    <definedName name="анализ" localSheetId="5">'Приложение 6 2024'!анализ</definedName>
    <definedName name="анализ">[0]!анализ</definedName>
    <definedName name="ап" localSheetId="0">'Приложение 1 ПАО ФСК'!ап</definedName>
    <definedName name="ап" localSheetId="3">#N/A</definedName>
    <definedName name="ап" localSheetId="5">'Приложение 6 2024'!ап</definedName>
    <definedName name="ап">[0]!ап</definedName>
    <definedName name="апр" localSheetId="0">#REF!</definedName>
    <definedName name="апр" localSheetId="3">#REF!</definedName>
    <definedName name="апр" localSheetId="4">#REF!</definedName>
    <definedName name="апр" localSheetId="6">#REF!</definedName>
    <definedName name="апр">#REF!</definedName>
    <definedName name="апр2" localSheetId="0">#REF!</definedName>
    <definedName name="апр2" localSheetId="3">#REF!</definedName>
    <definedName name="апр2" localSheetId="4">#REF!</definedName>
    <definedName name="апр2" localSheetId="6">#REF!</definedName>
    <definedName name="апр2">#REF!</definedName>
    <definedName name="АТП" localSheetId="0">#REF!</definedName>
    <definedName name="АТП" localSheetId="3">#REF!</definedName>
    <definedName name="АТП" localSheetId="4">#REF!</definedName>
    <definedName name="АТП" localSheetId="6">#REF!</definedName>
    <definedName name="АТП">#REF!</definedName>
    <definedName name="аяыпамыпмипи" localSheetId="0">'Приложение 1 ПАО ФСК'!аяыпамыпмипи</definedName>
    <definedName name="аяыпамыпмипи" localSheetId="3">#N/A</definedName>
    <definedName name="аяыпамыпмипи" localSheetId="5">'Приложение 6 2024'!аяыпамыпмипи</definedName>
    <definedName name="аяыпамыпмипи">[0]!аяыпамыпмипи</definedName>
    <definedName name="бб" localSheetId="0">'Приложение 1 ПАО ФСК'!бб</definedName>
    <definedName name="бб" localSheetId="3">#N/A</definedName>
    <definedName name="бб" localSheetId="5">'Приложение 6 2024'!бб</definedName>
    <definedName name="бб">[0]!бб</definedName>
    <definedName name="бланк" localSheetId="4">#REF!</definedName>
    <definedName name="бланк" localSheetId="6">#REF!</definedName>
    <definedName name="бланк">#REF!</definedName>
    <definedName name="в" localSheetId="0">'Приложение 1 ПАО ФСК'!в</definedName>
    <definedName name="в" localSheetId="3">#N/A</definedName>
    <definedName name="в" localSheetId="5">'Приложение 6 2024'!в</definedName>
    <definedName name="в">[0]!в</definedName>
    <definedName name="в23ё" localSheetId="0">'Приложение 1 ПАО ФСК'!в23ё</definedName>
    <definedName name="в23ё" localSheetId="2">'Приложение 3 Отчет Аренда-Г'!в23ё</definedName>
    <definedName name="в23ё" localSheetId="3">#N/A</definedName>
    <definedName name="в23ё" localSheetId="5">'Приложение 6 2024'!в23ё</definedName>
    <definedName name="в23ё">[0]!в23ё</definedName>
    <definedName name="вап" localSheetId="0">'Приложение 1 ПАО ФСК'!вап</definedName>
    <definedName name="вап" localSheetId="3">#N/A</definedName>
    <definedName name="вап" localSheetId="5">'Приложение 6 2024'!вап</definedName>
    <definedName name="вап">[0]!вап</definedName>
    <definedName name="Вар.их" localSheetId="0">'Приложение 1 ПАО ФСК'!Вар.их</definedName>
    <definedName name="Вар.их" localSheetId="3">#N/A</definedName>
    <definedName name="Вар.их" localSheetId="5">'Приложение 6 2024'!Вар.их</definedName>
    <definedName name="Вар.их">[0]!Вар.их</definedName>
    <definedName name="Вар.КАЛМЭ" localSheetId="0">'Приложение 1 ПАО ФСК'!Вар.КАЛМЭ</definedName>
    <definedName name="Вар.КАЛМЭ" localSheetId="3">#N/A</definedName>
    <definedName name="Вар.КАЛМЭ" localSheetId="5">'Приложение 6 2024'!Вар.КАЛМЭ</definedName>
    <definedName name="Вар.КАЛМЭ">[0]!Вар.КАЛМЭ</definedName>
    <definedName name="вв" localSheetId="0">'Приложение 1 ПАО ФСК'!вв</definedName>
    <definedName name="вв" localSheetId="2">'Приложение 3 Отчет Аренда-Г'!вв</definedName>
    <definedName name="вв" localSheetId="3">#N/A</definedName>
    <definedName name="вв" localSheetId="5">'Приложение 6 2024'!вв</definedName>
    <definedName name="вв">[0]!вв</definedName>
    <definedName name="витт" localSheetId="0" hidden="1">{#N/A,#N/A,TRUE,"Лист1";#N/A,#N/A,TRUE,"Лист2";#N/A,#N/A,TRUE,"Лист3"}</definedName>
    <definedName name="витт" localSheetId="3" hidden="1">{#N/A,#N/A,TRUE,"Лист1";#N/A,#N/A,TRUE,"Лист2";#N/A,#N/A,TRUE,"Лист3"}</definedName>
    <definedName name="витт" localSheetId="5" hidden="1">{#N/A,#N/A,TRUE,"Лист1";#N/A,#N/A,TRUE,"Лист2";#N/A,#N/A,TRUE,"Лист3"}</definedName>
    <definedName name="витт" hidden="1">{#N/A,#N/A,TRUE,"Лист1";#N/A,#N/A,TRUE,"Лист2";#N/A,#N/A,TRUE,"Лист3"}</definedName>
    <definedName name="вм" localSheetId="0">'Приложение 1 ПАО ФСК'!вм</definedName>
    <definedName name="вм" localSheetId="3">#N/A</definedName>
    <definedName name="вм" localSheetId="5">'Приложение 6 2024'!вм</definedName>
    <definedName name="вм">[0]!вм</definedName>
    <definedName name="вмивртвр" localSheetId="0">'Приложение 1 ПАО ФСК'!вмивртвр</definedName>
    <definedName name="вмивртвр" localSheetId="3">#N/A</definedName>
    <definedName name="вмивртвр" localSheetId="5">'Приложение 6 2024'!вмивртвр</definedName>
    <definedName name="вмивртвр">[0]!вмивртвр</definedName>
    <definedName name="восемь" localSheetId="0">#REF!</definedName>
    <definedName name="восемь" localSheetId="3">#REF!</definedName>
    <definedName name="восемь" localSheetId="4">#REF!</definedName>
    <definedName name="восемь" localSheetId="6">#REF!</definedName>
    <definedName name="восемь">#REF!</definedName>
    <definedName name="вртт" localSheetId="0">'Приложение 1 ПАО ФСК'!вртт</definedName>
    <definedName name="вртт" localSheetId="3">#N/A</definedName>
    <definedName name="вртт" localSheetId="5">'Приложение 6 2024'!вртт</definedName>
    <definedName name="вртт">[0]!вртт</definedName>
    <definedName name="ВТОП" localSheetId="0">#REF!</definedName>
    <definedName name="ВТОП" localSheetId="3">#REF!</definedName>
    <definedName name="ВТОП" localSheetId="4">#REF!</definedName>
    <definedName name="ВТОП" localSheetId="6">#REF!</definedName>
    <definedName name="ВТОП">#REF!</definedName>
    <definedName name="второй" localSheetId="0">#REF!</definedName>
    <definedName name="второй" localSheetId="2">#REF!</definedName>
    <definedName name="второй" localSheetId="3">#REF!</definedName>
    <definedName name="второй" localSheetId="4">#REF!</definedName>
    <definedName name="второй" localSheetId="6">#REF!</definedName>
    <definedName name="второй">#REF!</definedName>
    <definedName name="вуув" localSheetId="0" hidden="1">{#N/A,#N/A,TRUE,"Лист1";#N/A,#N/A,TRUE,"Лист2";#N/A,#N/A,TRUE,"Лист3"}</definedName>
    <definedName name="вуув" localSheetId="3" hidden="1">{#N/A,#N/A,TRUE,"Лист1";#N/A,#N/A,TRUE,"Лист2";#N/A,#N/A,TRUE,"Лист3"}</definedName>
    <definedName name="вуув" localSheetId="5" hidden="1">{#N/A,#N/A,TRUE,"Лист1";#N/A,#N/A,TRUE,"Лист2";#N/A,#N/A,TRUE,"Лист3"}</definedName>
    <definedName name="вуув" hidden="1">{#N/A,#N/A,TRUE,"Лист1";#N/A,#N/A,TRUE,"Лист2";#N/A,#N/A,TRUE,"Лист3"}</definedName>
    <definedName name="гнлзщ" localSheetId="0">'Приложение 1 ПАО ФСК'!гнлзщ</definedName>
    <definedName name="гнлзщ" localSheetId="3">#N/A</definedName>
    <definedName name="гнлзщ" localSheetId="5">'Приложение 6 2024'!гнлзщ</definedName>
    <definedName name="гнлзщ">[0]!гнлзщ</definedName>
    <definedName name="грприрцфв00ав98" localSheetId="0" hidden="1">{#N/A,#N/A,TRUE,"Лист1";#N/A,#N/A,TRUE,"Лист2";#N/A,#N/A,TRUE,"Лист3"}</definedName>
    <definedName name="грприрцфв00ав98" localSheetId="3" hidden="1">{#N/A,#N/A,TRUE,"Лист1";#N/A,#N/A,TRUE,"Лист2";#N/A,#N/A,TRUE,"Лист3"}</definedName>
    <definedName name="грприрцфв00ав98" localSheetId="5" hidden="1">{#N/A,#N/A,TRUE,"Лист1";#N/A,#N/A,TRUE,"Лист2";#N/A,#N/A,TRUE,"Лист3"}</definedName>
    <definedName name="грприрцфв00ав98" hidden="1">{#N/A,#N/A,TRUE,"Лист1";#N/A,#N/A,TRUE,"Лист2";#N/A,#N/A,TRUE,"Лист3"}</definedName>
    <definedName name="грфинцкавг98Х" localSheetId="0" hidden="1">{#N/A,#N/A,TRUE,"Лист1";#N/A,#N/A,TRUE,"Лист2";#N/A,#N/A,TRUE,"Лист3"}</definedName>
    <definedName name="грфинцкавг98Х" localSheetId="3" hidden="1">{#N/A,#N/A,TRUE,"Лист1";#N/A,#N/A,TRUE,"Лист2";#N/A,#N/A,TRUE,"Лист3"}</definedName>
    <definedName name="грфинцкавг98Х" localSheetId="5" hidden="1">{#N/A,#N/A,TRUE,"Лист1";#N/A,#N/A,TRUE,"Лист2";#N/A,#N/A,TRUE,"Лист3"}</definedName>
    <definedName name="грфинцкавг98Х" hidden="1">{#N/A,#N/A,TRUE,"Лист1";#N/A,#N/A,TRUE,"Лист2";#N/A,#N/A,TRUE,"Лист3"}</definedName>
    <definedName name="гшгш" localSheetId="0" hidden="1">{#N/A,#N/A,TRUE,"Лист1";#N/A,#N/A,TRUE,"Лист2";#N/A,#N/A,TRUE,"Лист3"}</definedName>
    <definedName name="гшгш" localSheetId="3" hidden="1">{#N/A,#N/A,TRUE,"Лист1";#N/A,#N/A,TRUE,"Лист2";#N/A,#N/A,TRUE,"Лист3"}</definedName>
    <definedName name="гшгш" localSheetId="5" hidden="1">{#N/A,#N/A,TRUE,"Лист1";#N/A,#N/A,TRUE,"Лист2";#N/A,#N/A,TRUE,"Лист3"}</definedName>
    <definedName name="гшгш" hidden="1">{#N/A,#N/A,TRUE,"Лист1";#N/A,#N/A,TRUE,"Лист2";#N/A,#N/A,TRUE,"Лист3"}</definedName>
    <definedName name="дд" localSheetId="0">'Приложение 1 ПАО ФСК'!дд</definedName>
    <definedName name="дд" localSheetId="5">'Приложение 6 2024'!дд</definedName>
    <definedName name="дд">[0]!дд</definedName>
    <definedName name="дек" localSheetId="0">#REF!</definedName>
    <definedName name="дек" localSheetId="3">#REF!</definedName>
    <definedName name="дек" localSheetId="4">#REF!</definedName>
    <definedName name="дек" localSheetId="6">#REF!</definedName>
    <definedName name="дек">#REF!</definedName>
    <definedName name="дек2" localSheetId="0">#REF!</definedName>
    <definedName name="дек2" localSheetId="3">#REF!</definedName>
    <definedName name="дек2" localSheetId="4">#REF!</definedName>
    <definedName name="дек2" localSheetId="6">#REF!</definedName>
    <definedName name="дек2">#REF!</definedName>
    <definedName name="дж" localSheetId="0">'Приложение 1 ПАО ФСК'!дж</definedName>
    <definedName name="дж" localSheetId="3">#N/A</definedName>
    <definedName name="дж" localSheetId="5">'Приложение 6 2024'!дж</definedName>
    <definedName name="дж">[0]!дж</definedName>
    <definedName name="ДиапазонЗащиты" localSheetId="0">#REF!,#REF!,#REF!,#REF!,[0]!P1_ДиапазонЗащиты,[0]!P2_ДиапазонЗащиты,[0]!P3_ДиапазонЗащиты,[0]!P4_ДиапазонЗащиты</definedName>
    <definedName name="ДиапазонЗащиты" localSheetId="3">#REF!,#REF!,#REF!,#REF!,[0]!P1_ДиапазонЗащиты,[0]!P2_ДиапазонЗащиты,[0]!P3_ДиапазонЗащиты,[0]!P4_ДиапазонЗащиты</definedName>
    <definedName name="ДиапазонЗащиты" localSheetId="4">#REF!,#REF!,#REF!,#REF!,[0]!P1_ДиапазонЗащиты,[0]!P2_ДиапазонЗащиты,[0]!P3_ДиапазонЗащиты,[0]!P4_ДиапазонЗащиты</definedName>
    <definedName name="ДиапазонЗащиты" localSheetId="5">#REF!,#REF!,#REF!,#REF!,[0]!P1_ДиапазонЗащиты,[0]!P2_ДиапазонЗащиты,[0]!P3_ДиапазонЗащиты,[0]!P4_ДиапазонЗащиты</definedName>
    <definedName name="ДиапазонЗащиты" localSheetId="6">#REF!,#REF!,#REF!,#REF!,[0]!P1_ДиапазонЗащиты,[0]!P2_ДиапазонЗащиты,[0]!P3_ДиапазонЗащиты,[0]!P4_ДиапазонЗащиты</definedName>
    <definedName name="ДиапазонЗащиты">#REF!,#REF!,#REF!,#REF!,[0]!P1_ДиапазонЗащиты,[0]!P2_ДиапазонЗащиты,[0]!P3_ДиапазонЗащиты,[0]!P4_ДиапазонЗащиты</definedName>
    <definedName name="доопатмо" localSheetId="0">'Приложение 1 ПАО ФСК'!доопатмо</definedName>
    <definedName name="доопатмо" localSheetId="3">#N/A</definedName>
    <definedName name="доопатмо" localSheetId="5">'Приложение 6 2024'!доопатмо</definedName>
    <definedName name="доопатмо">[0]!доопатмо</definedName>
    <definedName name="Дополнение" localSheetId="0">'Приложение 1 ПАО ФСК'!Дополнение</definedName>
    <definedName name="Дополнение" localSheetId="3">#N/A</definedName>
    <definedName name="Дополнение" localSheetId="5">'Приложение 6 2024'!Дополнение</definedName>
    <definedName name="Дополнение">[0]!Дополнение</definedName>
    <definedName name="еее" localSheetId="0">'Приложение 1 ПАО ФСК'!еее</definedName>
    <definedName name="еее" localSheetId="5">'Приложение 6 2024'!еее</definedName>
    <definedName name="еее">[0]!еее</definedName>
    <definedName name="еще" localSheetId="0">'Приложение 1 ПАО ФСК'!еще</definedName>
    <definedName name="еще" localSheetId="3">#N/A</definedName>
    <definedName name="еще" localSheetId="5">'Приложение 6 2024'!еще</definedName>
    <definedName name="еще">[0]!еще</definedName>
    <definedName name="ж" localSheetId="0">'Приложение 1 ПАО ФСК'!ж</definedName>
    <definedName name="ж" localSheetId="3">#N/A</definedName>
    <definedName name="ж" localSheetId="5">'Приложение 6 2024'!ж</definedName>
    <definedName name="ж">[0]!ж</definedName>
    <definedName name="жд" localSheetId="0">'Приложение 1 ПАО ФСК'!жд</definedName>
    <definedName name="жд" localSheetId="3">#N/A</definedName>
    <definedName name="жд" localSheetId="5">'Приложение 6 2024'!жд</definedName>
    <definedName name="жд">[0]!жд</definedName>
    <definedName name="з4" localSheetId="0">#REF!</definedName>
    <definedName name="з4" localSheetId="3">#REF!</definedName>
    <definedName name="з4" localSheetId="4">#REF!</definedName>
    <definedName name="з4" localSheetId="6">#REF!</definedName>
    <definedName name="з4">#REF!</definedName>
    <definedName name="заголовок" localSheetId="0">#REF!</definedName>
    <definedName name="заголовок" localSheetId="4">#REF!</definedName>
    <definedName name="заголовок" localSheetId="6">#REF!</definedName>
    <definedName name="заголовок">#REF!</definedName>
    <definedName name="и_эсо_вн" localSheetId="0">#REF!</definedName>
    <definedName name="и_эсо_вн" localSheetId="3">#REF!</definedName>
    <definedName name="и_эсо_вн" localSheetId="4">#REF!</definedName>
    <definedName name="и_эсо_вн" localSheetId="6">#REF!</definedName>
    <definedName name="и_эсо_вн">#REF!</definedName>
    <definedName name="и_эсо_сн1" localSheetId="0">#REF!</definedName>
    <definedName name="и_эсо_сн1" localSheetId="3">#REF!</definedName>
    <definedName name="и_эсо_сн1" localSheetId="4">#REF!</definedName>
    <definedName name="и_эсо_сн1" localSheetId="6">#REF!</definedName>
    <definedName name="и_эсо_сн1">#REF!</definedName>
    <definedName name="Извлечение_ИМ" localSheetId="0">#REF!</definedName>
    <definedName name="Извлечение_ИМ" localSheetId="3">#REF!</definedName>
    <definedName name="Извлечение_ИМ" localSheetId="4">#REF!</definedName>
    <definedName name="Извлечение_ИМ" localSheetId="6">#REF!</definedName>
    <definedName name="Извлечение_ИМ">#REF!</definedName>
    <definedName name="ий" localSheetId="0">'Приложение 1 ПАО ФСК'!ий</definedName>
    <definedName name="ий" localSheetId="3">#N/A</definedName>
    <definedName name="ий" localSheetId="5">'Приложение 6 2024'!ий</definedName>
    <definedName name="ий">[0]!ий</definedName>
    <definedName name="индцкавг98" localSheetId="0" hidden="1">{#N/A,#N/A,TRUE,"Лист1";#N/A,#N/A,TRUE,"Лист2";#N/A,#N/A,TRUE,"Лист3"}</definedName>
    <definedName name="индцкавг98" localSheetId="3" hidden="1">{#N/A,#N/A,TRUE,"Лист1";#N/A,#N/A,TRUE,"Лист2";#N/A,#N/A,TRUE,"Лист3"}</definedName>
    <definedName name="индцкавг98" localSheetId="5" hidden="1">{#N/A,#N/A,TRUE,"Лист1";#N/A,#N/A,TRUE,"Лист2";#N/A,#N/A,TRUE,"Лист3"}</definedName>
    <definedName name="индцкавг98" hidden="1">{#N/A,#N/A,TRUE,"Лист1";#N/A,#N/A,TRUE,"Лист2";#N/A,#N/A,TRUE,"Лист3"}</definedName>
    <definedName name="итит" localSheetId="0">'Приложение 1 ПАО ФСК'!итит</definedName>
    <definedName name="итит" localSheetId="5">'Приложение 6 2024'!итит</definedName>
    <definedName name="итит">[0]!итит</definedName>
    <definedName name="июл" localSheetId="0">#REF!</definedName>
    <definedName name="июл" localSheetId="3">#REF!</definedName>
    <definedName name="июл" localSheetId="4">#REF!</definedName>
    <definedName name="июл" localSheetId="6">#REF!</definedName>
    <definedName name="июл">#REF!</definedName>
    <definedName name="июл2" localSheetId="0">#REF!</definedName>
    <definedName name="июл2" localSheetId="3">#REF!</definedName>
    <definedName name="июл2" localSheetId="4">#REF!</definedName>
    <definedName name="июл2" localSheetId="6">#REF!</definedName>
    <definedName name="июл2">#REF!</definedName>
    <definedName name="июн" localSheetId="0">#REF!</definedName>
    <definedName name="июн" localSheetId="3">#REF!</definedName>
    <definedName name="июн" localSheetId="4">#REF!</definedName>
    <definedName name="июн" localSheetId="6">#REF!</definedName>
    <definedName name="июн">#REF!</definedName>
    <definedName name="июн2" localSheetId="0">#REF!</definedName>
    <definedName name="июн2" localSheetId="3">#REF!</definedName>
    <definedName name="июн2" localSheetId="4">#REF!</definedName>
    <definedName name="июн2" localSheetId="6">#REF!</definedName>
    <definedName name="июн2">#REF!</definedName>
    <definedName name="й" localSheetId="0">'Приложение 1 ПАО ФСК'!й</definedName>
    <definedName name="й" localSheetId="2">'Приложение 3 Отчет Аренда-Г'!й</definedName>
    <definedName name="й" localSheetId="3">#N/A</definedName>
    <definedName name="й" localSheetId="5">'Приложение 6 2024'!й</definedName>
    <definedName name="й">[0]!й</definedName>
    <definedName name="йй" localSheetId="0">'Приложение 1 ПАО ФСК'!йй</definedName>
    <definedName name="йй" localSheetId="2">'Приложение 3 Отчет Аренда-Г'!йй</definedName>
    <definedName name="йй" localSheetId="3">#N/A</definedName>
    <definedName name="йй" localSheetId="5">'Приложение 6 2024'!йй</definedName>
    <definedName name="йй">[0]!йй</definedName>
    <definedName name="йфц" localSheetId="0">'Приложение 1 ПАО ФСК'!йфц</definedName>
    <definedName name="йфц" localSheetId="3">#N/A</definedName>
    <definedName name="йфц" localSheetId="5">'Приложение 6 2024'!йфц</definedName>
    <definedName name="йфц">[0]!йфц</definedName>
    <definedName name="йц" localSheetId="0">'Приложение 1 ПАО ФСК'!йц</definedName>
    <definedName name="йц" localSheetId="3">#N/A</definedName>
    <definedName name="йц" localSheetId="5">'Приложение 6 2024'!йц</definedName>
    <definedName name="йц">[0]!йц</definedName>
    <definedName name="йцу" localSheetId="0">'Приложение 1 ПАО ФСК'!йцу</definedName>
    <definedName name="йцу" localSheetId="3">#N/A</definedName>
    <definedName name="йцу" localSheetId="5">'Приложение 6 2024'!йцу</definedName>
    <definedName name="йцу">[0]!йцу</definedName>
    <definedName name="ке" localSheetId="0">'Приложение 1 ПАО ФСК'!ке</definedName>
    <definedName name="ке" localSheetId="2">'Приложение 3 Отчет Аренда-Г'!ке</definedName>
    <definedName name="ке" localSheetId="3">#N/A</definedName>
    <definedName name="ке" localSheetId="5">'Приложение 6 2024'!ке</definedName>
    <definedName name="ке">[0]!ке</definedName>
    <definedName name="кеппппппппппп" localSheetId="0" hidden="1">{#N/A,#N/A,TRUE,"Лист1";#N/A,#N/A,TRUE,"Лист2";#N/A,#N/A,TRUE,"Лист3"}</definedName>
    <definedName name="кеппппппппппп" localSheetId="3" hidden="1">{#N/A,#N/A,TRUE,"Лист1";#N/A,#N/A,TRUE,"Лист2";#N/A,#N/A,TRUE,"Лист3"}</definedName>
    <definedName name="кеппппппппппп" localSheetId="5" hidden="1">{#N/A,#N/A,TRUE,"Лист1";#N/A,#N/A,TRUE,"Лист2";#N/A,#N/A,TRUE,"Лист3"}</definedName>
    <definedName name="кеппппппппппп" hidden="1">{#N/A,#N/A,TRUE,"Лист1";#N/A,#N/A,TRUE,"Лист2";#N/A,#N/A,TRUE,"Лист3"}</definedName>
    <definedName name="компенсация" localSheetId="0">'Приложение 1 ПАО ФСК'!компенсация</definedName>
    <definedName name="компенсация" localSheetId="3">#N/A</definedName>
    <definedName name="компенсация" localSheetId="5">'Приложение 6 2024'!компенсация</definedName>
    <definedName name="компенсация">[0]!компенсация</definedName>
    <definedName name="кп" localSheetId="0">'Приложение 1 ПАО ФСК'!кп</definedName>
    <definedName name="кп" localSheetId="3">#N/A</definedName>
    <definedName name="кп" localSheetId="5">'Приложение 6 2024'!кп</definedName>
    <definedName name="кп">[0]!кп</definedName>
    <definedName name="кпнрг" localSheetId="0">'Приложение 1 ПАО ФСК'!кпнрг</definedName>
    <definedName name="кпнрг" localSheetId="3">#N/A</definedName>
    <definedName name="кпнрг" localSheetId="5">'Приложение 6 2024'!кпнрг</definedName>
    <definedName name="кпнрг">[0]!кпнрг</definedName>
    <definedName name="Критерии_ИМ" localSheetId="0">#REF!</definedName>
    <definedName name="Критерии_ИМ" localSheetId="3">#REF!</definedName>
    <definedName name="Критерии_ИМ" localSheetId="4">#REF!</definedName>
    <definedName name="Критерии_ИМ" localSheetId="6">#REF!</definedName>
    <definedName name="Критерии_ИМ">#REF!</definedName>
    <definedName name="критерий" localSheetId="0">#REF!</definedName>
    <definedName name="критерий" localSheetId="3">#REF!</definedName>
    <definedName name="критерий" localSheetId="4">#REF!</definedName>
    <definedName name="критерий" localSheetId="6">#REF!</definedName>
    <definedName name="критерий">#REF!</definedName>
    <definedName name="ктджщз" localSheetId="0">'Приложение 1 ПАО ФСК'!ктджщз</definedName>
    <definedName name="ктджщз" localSheetId="3">#N/A</definedName>
    <definedName name="ктджщз" localSheetId="5">'Приложение 6 2024'!ктджщз</definedName>
    <definedName name="ктджщз">[0]!ктджщз</definedName>
    <definedName name="лара" localSheetId="0">'Приложение 1 ПАО ФСК'!лара</definedName>
    <definedName name="лара" localSheetId="3">#N/A</definedName>
    <definedName name="лара" localSheetId="5">'Приложение 6 2024'!лара</definedName>
    <definedName name="лара">[0]!лара</definedName>
    <definedName name="Лист1?prefix?">"T1"</definedName>
    <definedName name="Лист10?prefix?">"T4.5"</definedName>
    <definedName name="Лист11?prefix?">"T4.6"</definedName>
    <definedName name="Лист12?prefix?">"T4.7"</definedName>
    <definedName name="Лист13?prefix?">"T4.8"</definedName>
    <definedName name="Лист14?prefix?">"T4.9"</definedName>
    <definedName name="Лист15?prefix?">"T4.10"</definedName>
    <definedName name="Лист16?prefix?">"T4.11"</definedName>
    <definedName name="Лист17?prefix?">"T4.12"</definedName>
    <definedName name="Лист19?prefix?">"T21.3"</definedName>
    <definedName name="Лист2?prefix?">"T2"</definedName>
    <definedName name="Лист21?prefix?">"T108"</definedName>
    <definedName name="Лист3?prefix?">"T3"</definedName>
    <definedName name="Лист4?prefix?">"T2.1"</definedName>
    <definedName name="Лист5?prefix?">"T4"</definedName>
    <definedName name="Лист6?prefix?">"T2.2"</definedName>
    <definedName name="Лист7?prefix?">"T4.2"</definedName>
    <definedName name="Лист8?prefix?">"T4.3"</definedName>
    <definedName name="Лист9?prefix?">"T5"</definedName>
    <definedName name="лл" localSheetId="0">'Приложение 1 ПАО ФСК'!лл</definedName>
    <definedName name="лл" localSheetId="5">'Приложение 6 2024'!лл</definedName>
    <definedName name="лл">[0]!лл</definedName>
    <definedName name="ло" localSheetId="0">'Приложение 1 ПАО ФСК'!ло</definedName>
    <definedName name="ло" localSheetId="3">#N/A</definedName>
    <definedName name="ло" localSheetId="5">'Приложение 6 2024'!ло</definedName>
    <definedName name="ло">[0]!ло</definedName>
    <definedName name="лор" localSheetId="0">'Приложение 1 ПАО ФСК'!лор</definedName>
    <definedName name="лор" localSheetId="3">#N/A</definedName>
    <definedName name="лор" localSheetId="5">'Приложение 6 2024'!лор</definedName>
    <definedName name="лор">[0]!лор</definedName>
    <definedName name="лщжо" localSheetId="0" hidden="1">{#N/A,#N/A,TRUE,"Лист1";#N/A,#N/A,TRUE,"Лист2";#N/A,#N/A,TRUE,"Лист3"}</definedName>
    <definedName name="лщжо" localSheetId="3" hidden="1">{#N/A,#N/A,TRUE,"Лист1";#N/A,#N/A,TRUE,"Лист2";#N/A,#N/A,TRUE,"Лист3"}</definedName>
    <definedName name="лщжо" localSheetId="5" hidden="1">{#N/A,#N/A,TRUE,"Лист1";#N/A,#N/A,TRUE,"Лист2";#N/A,#N/A,TRUE,"Лист3"}</definedName>
    <definedName name="лщжо" hidden="1">{#N/A,#N/A,TRUE,"Лист1";#N/A,#N/A,TRUE,"Лист2";#N/A,#N/A,TRUE,"Лист3"}</definedName>
    <definedName name="май" localSheetId="0">#REF!</definedName>
    <definedName name="май" localSheetId="3">#REF!</definedName>
    <definedName name="май" localSheetId="4">#REF!</definedName>
    <definedName name="май" localSheetId="6">#REF!</definedName>
    <definedName name="май">#REF!</definedName>
    <definedName name="май2" localSheetId="0">#REF!</definedName>
    <definedName name="май2" localSheetId="3">#REF!</definedName>
    <definedName name="май2" localSheetId="4">#REF!</definedName>
    <definedName name="май2" localSheetId="6">#REF!</definedName>
    <definedName name="май2">#REF!</definedName>
    <definedName name="мам" localSheetId="0">'Приложение 1 ПАО ФСК'!мам</definedName>
    <definedName name="мам" localSheetId="3">#N/A</definedName>
    <definedName name="мам" localSheetId="5">'Приложение 6 2024'!мам</definedName>
    <definedName name="мам">[0]!мам</definedName>
    <definedName name="мар" localSheetId="0">#REF!</definedName>
    <definedName name="мар" localSheetId="3">#REF!</definedName>
    <definedName name="мар" localSheetId="4">#REF!</definedName>
    <definedName name="мар" localSheetId="6">#REF!</definedName>
    <definedName name="мар">#REF!</definedName>
    <definedName name="мар2" localSheetId="0">#REF!</definedName>
    <definedName name="мар2" localSheetId="3">#REF!</definedName>
    <definedName name="мар2" localSheetId="4">#REF!</definedName>
    <definedName name="мар2" localSheetId="6">#REF!</definedName>
    <definedName name="мар2">#REF!</definedName>
    <definedName name="МР" localSheetId="0">#REF!</definedName>
    <definedName name="МР" localSheetId="3">#REF!</definedName>
    <definedName name="МР" localSheetId="4">#REF!</definedName>
    <definedName name="МР" localSheetId="6">#REF!</definedName>
    <definedName name="МР">#REF!</definedName>
    <definedName name="мым" localSheetId="0">'Приложение 1 ПАО ФСК'!мым</definedName>
    <definedName name="мым" localSheetId="2">'Приложение 3 Отчет Аренда-Г'!мым</definedName>
    <definedName name="мым" localSheetId="3">#N/A</definedName>
    <definedName name="мым" localSheetId="5">'Приложение 6 2024'!мым</definedName>
    <definedName name="мым">[0]!мым</definedName>
    <definedName name="нгг" localSheetId="0">'Приложение 1 ПАО ФСК'!нгг</definedName>
    <definedName name="нгг" localSheetId="3">#N/A</definedName>
    <definedName name="нгг" localSheetId="5">'Приложение 6 2024'!нгг</definedName>
    <definedName name="нгг">[0]!нгг</definedName>
    <definedName name="ноя" localSheetId="0">#REF!</definedName>
    <definedName name="ноя" localSheetId="3">#REF!</definedName>
    <definedName name="ноя" localSheetId="4">#REF!</definedName>
    <definedName name="ноя" localSheetId="6">#REF!</definedName>
    <definedName name="ноя">#REF!</definedName>
    <definedName name="ноя2" localSheetId="0">#REF!</definedName>
    <definedName name="ноя2" localSheetId="3">#REF!</definedName>
    <definedName name="ноя2" localSheetId="4">#REF!</definedName>
    <definedName name="ноя2" localSheetId="6">#REF!</definedName>
    <definedName name="ноя2">#REF!</definedName>
    <definedName name="НСРФ" localSheetId="0">#REF!</definedName>
    <definedName name="НСРФ" localSheetId="3">#REF!</definedName>
    <definedName name="НСРФ" localSheetId="4">#REF!</definedName>
    <definedName name="НСРФ" localSheetId="6">#REF!</definedName>
    <definedName name="НСРФ">#REF!</definedName>
    <definedName name="НСРФ2" localSheetId="0">#REF!</definedName>
    <definedName name="НСРФ2" localSheetId="3">#REF!</definedName>
    <definedName name="НСРФ2" localSheetId="4">#REF!</definedName>
    <definedName name="НСРФ2" localSheetId="6">#REF!</definedName>
    <definedName name="НСРФ2">#REF!</definedName>
    <definedName name="ншш" localSheetId="0" hidden="1">{#N/A,#N/A,TRUE,"Лист1";#N/A,#N/A,TRUE,"Лист2";#N/A,#N/A,TRUE,"Лист3"}</definedName>
    <definedName name="ншш" localSheetId="3" hidden="1">{#N/A,#N/A,TRUE,"Лист1";#N/A,#N/A,TRUE,"Лист2";#N/A,#N/A,TRUE,"Лист3"}</definedName>
    <definedName name="ншш" localSheetId="5" hidden="1">{#N/A,#N/A,TRUE,"Лист1";#N/A,#N/A,TRUE,"Лист2";#N/A,#N/A,TRUE,"Лист3"}</definedName>
    <definedName name="ншш" hidden="1">{#N/A,#N/A,TRUE,"Лист1";#N/A,#N/A,TRUE,"Лист2";#N/A,#N/A,TRUE,"Лист3"}</definedName>
    <definedName name="_xlnm.Print_Area" localSheetId="0">'Приложение 1 ПАО ФСК'!$A$1:$I$22</definedName>
    <definedName name="_xlnm.Print_Area" localSheetId="4">'Приложение 5 2024'!$A$1:$Q$1444</definedName>
    <definedName name="_xlnm.Print_Area" localSheetId="5">'Приложение 6 2024'!$A$1:$AD$148</definedName>
    <definedName name="_xlnm.Print_Area" localSheetId="6">'Приложение 7 - 2024'!$A$1:$E$23</definedName>
    <definedName name="окт" localSheetId="0">#REF!</definedName>
    <definedName name="окт" localSheetId="3">#REF!</definedName>
    <definedName name="окт" localSheetId="4">#REF!</definedName>
    <definedName name="окт" localSheetId="6">#REF!</definedName>
    <definedName name="окт">#REF!</definedName>
    <definedName name="окт2" localSheetId="0">#REF!</definedName>
    <definedName name="окт2" localSheetId="3">#REF!</definedName>
    <definedName name="окт2" localSheetId="4">#REF!</definedName>
    <definedName name="окт2" localSheetId="6">#REF!</definedName>
    <definedName name="окт2">#REF!</definedName>
    <definedName name="олло" localSheetId="0">'Приложение 1 ПАО ФСК'!олло</definedName>
    <definedName name="олло" localSheetId="3">#N/A</definedName>
    <definedName name="олло" localSheetId="5">'Приложение 6 2024'!олло</definedName>
    <definedName name="олло">[0]!олло</definedName>
    <definedName name="олс" localSheetId="0">'Приложение 1 ПАО ФСК'!олс</definedName>
    <definedName name="олс" localSheetId="3">#N/A</definedName>
    <definedName name="олс" localSheetId="5">'Приложение 6 2024'!олс</definedName>
    <definedName name="олс">[0]!олс</definedName>
    <definedName name="ооо" localSheetId="0">'Приложение 1 ПАО ФСК'!ооо</definedName>
    <definedName name="ооо" localSheetId="3">#N/A</definedName>
    <definedName name="ооо" localSheetId="5">'Приложение 6 2024'!ооо</definedName>
    <definedName name="ооо">[0]!ооо</definedName>
    <definedName name="Операция" localSheetId="0">#REF!</definedName>
    <definedName name="Операция" localSheetId="3">#REF!</definedName>
    <definedName name="Операция" localSheetId="4">#REF!</definedName>
    <definedName name="Операция" localSheetId="6">#REF!</definedName>
    <definedName name="Операция">#REF!</definedName>
    <definedName name="ОРГ" localSheetId="0">#REF!</definedName>
    <definedName name="ОРГ" localSheetId="3">#REF!</definedName>
    <definedName name="ОРГ" localSheetId="4">#REF!</definedName>
    <definedName name="ОРГ" localSheetId="6">#REF!</definedName>
    <definedName name="ОРГ">#REF!</definedName>
    <definedName name="ОРГАНИЗАЦИЯ" localSheetId="0">#REF!</definedName>
    <definedName name="ОРГАНИЗАЦИЯ" localSheetId="3">#REF!</definedName>
    <definedName name="ОРГАНИЗАЦИЯ" localSheetId="4">#REF!</definedName>
    <definedName name="ОРГАНИЗАЦИЯ" localSheetId="6">#REF!</definedName>
    <definedName name="ОРГАНИЗАЦИЯ">#REF!</definedName>
    <definedName name="отпуск" localSheetId="0">'Приложение 1 ПАО ФСК'!отпуск</definedName>
    <definedName name="отпуск" localSheetId="3">#N/A</definedName>
    <definedName name="отпуск" localSheetId="5">'Приложение 6 2024'!отпуск</definedName>
    <definedName name="отпуск">[0]!отпуск</definedName>
    <definedName name="п_авг" localSheetId="0">#REF!</definedName>
    <definedName name="п_авг" localSheetId="3">#REF!</definedName>
    <definedName name="п_авг" localSheetId="4">#REF!</definedName>
    <definedName name="п_авг" localSheetId="6">#REF!</definedName>
    <definedName name="п_авг">#REF!</definedName>
    <definedName name="п_апр" localSheetId="0">#REF!</definedName>
    <definedName name="п_апр" localSheetId="3">#REF!</definedName>
    <definedName name="п_апр" localSheetId="4">#REF!</definedName>
    <definedName name="п_апр" localSheetId="6">#REF!</definedName>
    <definedName name="п_апр">#REF!</definedName>
    <definedName name="п_дек" localSheetId="0">#REF!</definedName>
    <definedName name="п_дек" localSheetId="3">#REF!</definedName>
    <definedName name="п_дек" localSheetId="4">#REF!</definedName>
    <definedName name="п_дек" localSheetId="6">#REF!</definedName>
    <definedName name="п_дек">#REF!</definedName>
    <definedName name="п_июл" localSheetId="0">#REF!</definedName>
    <definedName name="п_июл" localSheetId="3">#REF!</definedName>
    <definedName name="п_июл" localSheetId="4">#REF!</definedName>
    <definedName name="п_июл" localSheetId="6">#REF!</definedName>
    <definedName name="п_июл">#REF!</definedName>
    <definedName name="п_июн" localSheetId="0">#REF!</definedName>
    <definedName name="п_июн" localSheetId="3">#REF!</definedName>
    <definedName name="п_июн" localSheetId="4">#REF!</definedName>
    <definedName name="п_июн" localSheetId="6">#REF!</definedName>
    <definedName name="п_июн">#REF!</definedName>
    <definedName name="п_май" localSheetId="0">#REF!</definedName>
    <definedName name="п_май" localSheetId="3">#REF!</definedName>
    <definedName name="п_май" localSheetId="4">#REF!</definedName>
    <definedName name="п_май" localSheetId="6">#REF!</definedName>
    <definedName name="п_май">#REF!</definedName>
    <definedName name="п_мар" localSheetId="0">#REF!</definedName>
    <definedName name="п_мар" localSheetId="3">#REF!</definedName>
    <definedName name="п_мар" localSheetId="4">#REF!</definedName>
    <definedName name="п_мар" localSheetId="6">#REF!</definedName>
    <definedName name="п_мар">#REF!</definedName>
    <definedName name="п_ноя" localSheetId="0">#REF!</definedName>
    <definedName name="п_ноя" localSheetId="3">#REF!</definedName>
    <definedName name="п_ноя" localSheetId="4">#REF!</definedName>
    <definedName name="п_ноя" localSheetId="6">#REF!</definedName>
    <definedName name="п_ноя">#REF!</definedName>
    <definedName name="п_окт" localSheetId="0">#REF!</definedName>
    <definedName name="п_окт" localSheetId="3">#REF!</definedName>
    <definedName name="п_окт" localSheetId="4">#REF!</definedName>
    <definedName name="п_окт" localSheetId="6">#REF!</definedName>
    <definedName name="п_окт">#REF!</definedName>
    <definedName name="п_сен" localSheetId="0">#REF!</definedName>
    <definedName name="п_сен" localSheetId="3">#REF!</definedName>
    <definedName name="п_сен" localSheetId="4">#REF!</definedName>
    <definedName name="п_сен" localSheetId="6">#REF!</definedName>
    <definedName name="п_сен">#REF!</definedName>
    <definedName name="п_фев" localSheetId="0">#REF!</definedName>
    <definedName name="п_фев" localSheetId="3">#REF!</definedName>
    <definedName name="п_фев" localSheetId="4">#REF!</definedName>
    <definedName name="п_фев" localSheetId="6">#REF!</definedName>
    <definedName name="п_фев">#REF!</definedName>
    <definedName name="п_янв" localSheetId="0">#REF!</definedName>
    <definedName name="п_янв" localSheetId="3">#REF!</definedName>
    <definedName name="п_янв" localSheetId="4">#REF!</definedName>
    <definedName name="п_янв" localSheetId="6">#REF!</definedName>
    <definedName name="п_янв">#REF!</definedName>
    <definedName name="первый" localSheetId="0">#REF!</definedName>
    <definedName name="первый" localSheetId="2">#REF!</definedName>
    <definedName name="первый" localSheetId="3">#REF!</definedName>
    <definedName name="первый" localSheetId="4">#REF!</definedName>
    <definedName name="первый" localSheetId="6">#REF!</definedName>
    <definedName name="первый">#REF!</definedName>
    <definedName name="план">#N/A</definedName>
    <definedName name="план.500" localSheetId="0">'Приложение 1 ПАО ФСК'!план.500</definedName>
    <definedName name="план.500" localSheetId="5">'Приложение 6 2024'!план.500</definedName>
    <definedName name="план.500">[0]!план.500</definedName>
    <definedName name="план56" localSheetId="0">'Приложение 1 ПАО ФСК'!план56</definedName>
    <definedName name="план56" localSheetId="3">#N/A</definedName>
    <definedName name="план56" localSheetId="5">'Приложение 6 2024'!план56</definedName>
    <definedName name="план56">[0]!план56</definedName>
    <definedName name="ПМС" localSheetId="0">'Приложение 1 ПАО ФСК'!ПМС</definedName>
    <definedName name="ПМС" localSheetId="3">#N/A</definedName>
    <definedName name="ПМС" localSheetId="5">'Приложение 6 2024'!ПМС</definedName>
    <definedName name="ПМС">[0]!ПМС</definedName>
    <definedName name="ПМС1" localSheetId="0">'Приложение 1 ПАО ФСК'!ПМС1</definedName>
    <definedName name="ПМС1" localSheetId="3">#N/A</definedName>
    <definedName name="ПМС1" localSheetId="5">'Приложение 6 2024'!ПМС1</definedName>
    <definedName name="ПМС1">[0]!ПМС1</definedName>
    <definedName name="по_б_вн" localSheetId="0">#REF!</definedName>
    <definedName name="по_б_вн" localSheetId="3">#REF!</definedName>
    <definedName name="по_б_вн" localSheetId="4">#REF!</definedName>
    <definedName name="по_б_вн" localSheetId="6">#REF!</definedName>
    <definedName name="по_б_вн">#REF!</definedName>
    <definedName name="по_б_всего" localSheetId="0">#REF!</definedName>
    <definedName name="по_б_всего" localSheetId="3">#REF!</definedName>
    <definedName name="по_б_всего" localSheetId="4">#REF!</definedName>
    <definedName name="по_б_всего" localSheetId="6">#REF!</definedName>
    <definedName name="по_б_всего">#REF!</definedName>
    <definedName name="по_б_нн" localSheetId="0">#REF!</definedName>
    <definedName name="по_б_нн" localSheetId="3">#REF!</definedName>
    <definedName name="по_б_нн" localSheetId="4">#REF!</definedName>
    <definedName name="по_б_нн" localSheetId="6">#REF!</definedName>
    <definedName name="по_б_нн">#REF!</definedName>
    <definedName name="по_б_сн1" localSheetId="0">#REF!</definedName>
    <definedName name="по_б_сн1" localSheetId="3">#REF!</definedName>
    <definedName name="по_б_сн1" localSheetId="4">#REF!</definedName>
    <definedName name="по_б_сн1" localSheetId="6">#REF!</definedName>
    <definedName name="по_б_сн1">#REF!</definedName>
    <definedName name="по_б_сн2" localSheetId="0">#REF!</definedName>
    <definedName name="по_б_сн2" localSheetId="3">#REF!</definedName>
    <definedName name="по_б_сн2" localSheetId="4">#REF!</definedName>
    <definedName name="по_б_сн2" localSheetId="6">#REF!</definedName>
    <definedName name="по_б_сн2">#REF!</definedName>
    <definedName name="по_нас_всего" localSheetId="0">#REF!</definedName>
    <definedName name="по_нас_всего" localSheetId="3">#REF!</definedName>
    <definedName name="по_нас_всего" localSheetId="4">#REF!</definedName>
    <definedName name="по_нас_всего" localSheetId="6">#REF!</definedName>
    <definedName name="по_нас_всего">#REF!</definedName>
    <definedName name="по_насел_сн2" localSheetId="0">#REF!</definedName>
    <definedName name="по_насел_сн2" localSheetId="3">#REF!</definedName>
    <definedName name="по_насел_сн2" localSheetId="4">#REF!</definedName>
    <definedName name="по_насел_сн2" localSheetId="6">#REF!</definedName>
    <definedName name="по_насел_сн2">#REF!</definedName>
    <definedName name="Подоперация" localSheetId="0">#REF!</definedName>
    <definedName name="Подоперация" localSheetId="3">#REF!</definedName>
    <definedName name="Подоперация" localSheetId="4">#REF!</definedName>
    <definedName name="Подоперация" localSheetId="6">#REF!</definedName>
    <definedName name="Подоперация">#REF!</definedName>
    <definedName name="пол_нас_нн" localSheetId="0">#REF!</definedName>
    <definedName name="пол_нас_нн" localSheetId="3">#REF!</definedName>
    <definedName name="пол_нас_нн" localSheetId="4">#REF!</definedName>
    <definedName name="пол_нас_нн" localSheetId="6">#REF!</definedName>
    <definedName name="пол_нас_нн">#REF!</definedName>
    <definedName name="пппп" localSheetId="0">'Приложение 1 ПАО ФСК'!пппп</definedName>
    <definedName name="пппп" localSheetId="3">#N/A</definedName>
    <definedName name="пппп" localSheetId="5">'Приложение 6 2024'!пппп</definedName>
    <definedName name="пппп">[0]!пппп</definedName>
    <definedName name="пр" localSheetId="0">'Приложение 1 ПАО ФСК'!пр</definedName>
    <definedName name="пр" localSheetId="3">#N/A</definedName>
    <definedName name="пр" localSheetId="5">'Приложение 6 2024'!пр</definedName>
    <definedName name="пр">[0]!пр</definedName>
    <definedName name="прибыль3" localSheetId="0" hidden="1">{#N/A,#N/A,TRUE,"Лист1";#N/A,#N/A,TRUE,"Лист2";#N/A,#N/A,TRUE,"Лист3"}</definedName>
    <definedName name="прибыль3" localSheetId="3" hidden="1">{#N/A,#N/A,TRUE,"Лист1";#N/A,#N/A,TRUE,"Лист2";#N/A,#N/A,TRUE,"Лист3"}</definedName>
    <definedName name="прибыль3" localSheetId="5" hidden="1">{#N/A,#N/A,TRUE,"Лист1";#N/A,#N/A,TRUE,"Лист2";#N/A,#N/A,TRUE,"Лист3"}</definedName>
    <definedName name="прибыль3" hidden="1">{#N/A,#N/A,TRUE,"Лист1";#N/A,#N/A,TRUE,"Лист2";#N/A,#N/A,TRUE,"Лист3"}</definedName>
    <definedName name="прил.3" localSheetId="0">'Приложение 1 ПАО ФСК'!прил.3</definedName>
    <definedName name="прил.3" localSheetId="5">'Приложение 6 2024'!прил.3</definedName>
    <definedName name="прил.3">[0]!прил.3</definedName>
    <definedName name="прил6" localSheetId="0">'Приложение 1 ПАО ФСК'!прил6</definedName>
    <definedName name="прил6" localSheetId="5">'Приложение 6 2024'!прил6</definedName>
    <definedName name="прил6">[0]!прил6</definedName>
    <definedName name="Приход_расход" localSheetId="0">#REF!</definedName>
    <definedName name="Приход_расход" localSheetId="3">#REF!</definedName>
    <definedName name="Приход_расход" localSheetId="4">#REF!</definedName>
    <definedName name="Приход_расход" localSheetId="6">#REF!</definedName>
    <definedName name="Приход_расход">#REF!</definedName>
    <definedName name="Проект" localSheetId="0">#REF!</definedName>
    <definedName name="Проект" localSheetId="3">#REF!</definedName>
    <definedName name="Проект" localSheetId="4">#REF!</definedName>
    <definedName name="Проект" localSheetId="6">#REF!</definedName>
    <definedName name="Проект">#REF!</definedName>
    <definedName name="пром." localSheetId="0">'Приложение 1 ПАО ФСК'!пром.</definedName>
    <definedName name="пром." localSheetId="5">'Приложение 6 2024'!пром.</definedName>
    <definedName name="пром.">[0]!пром.</definedName>
    <definedName name="проч" localSheetId="0">'Приложение 1 ПАО ФСК'!проч</definedName>
    <definedName name="проч" localSheetId="5">'Приложение 6 2024'!проч</definedName>
    <definedName name="проч">[0]!проч</definedName>
    <definedName name="проч.расх" localSheetId="0">'Приложение 1 ПАО ФСК'!проч.расх</definedName>
    <definedName name="проч.расх" localSheetId="5">'Приложение 6 2024'!проч.расх</definedName>
    <definedName name="проч.расх">[0]!проч.расх</definedName>
    <definedName name="прош_год" localSheetId="0">#REF!</definedName>
    <definedName name="прош_год" localSheetId="3">#REF!</definedName>
    <definedName name="прош_год" localSheetId="4">#REF!</definedName>
    <definedName name="прош_год" localSheetId="6">#REF!</definedName>
    <definedName name="прош_год">#REF!</definedName>
    <definedName name="пртр" localSheetId="0">'Приложение 1 ПАО ФСК'!пртр</definedName>
    <definedName name="пртр" localSheetId="5">'Приложение 6 2024'!пртр</definedName>
    <definedName name="пртр">[0]!пртр</definedName>
    <definedName name="р" localSheetId="0">'Приложение 1 ПАО ФСК'!р</definedName>
    <definedName name="р" localSheetId="5">'Приложение 6 2024'!р</definedName>
    <definedName name="р">[0]!р</definedName>
    <definedName name="расх" localSheetId="0">'Приложение 1 ПАО ФСК'!расх</definedName>
    <definedName name="расх" localSheetId="5">'Приложение 6 2024'!расх</definedName>
    <definedName name="расх">[0]!расх</definedName>
    <definedName name="РГРЭС" localSheetId="0">'Приложение 1 ПАО ФСК'!РГРЭС</definedName>
    <definedName name="РГРЭС" localSheetId="5">'Приложение 6 2024'!РГРЭС</definedName>
    <definedName name="РГРЭС">[0]!РГРЭС</definedName>
    <definedName name="Ребров" localSheetId="0">'Приложение 1 ПАО ФСК'!Ребров</definedName>
    <definedName name="Ребров" localSheetId="5">'Приложение 6 2024'!Ребров</definedName>
    <definedName name="Ребров">[0]!Ребров</definedName>
    <definedName name="рем" localSheetId="0">'Приложение 1 ПАО ФСК'!рем</definedName>
    <definedName name="рем" localSheetId="5">'Приложение 6 2024'!рем</definedName>
    <definedName name="рем">[0]!рем</definedName>
    <definedName name="рис1" localSheetId="0" hidden="1">{#N/A,#N/A,TRUE,"Лист1";#N/A,#N/A,TRUE,"Лист2";#N/A,#N/A,TRUE,"Лист3"}</definedName>
    <definedName name="рис1" localSheetId="3" hidden="1">{#N/A,#N/A,TRUE,"Лист1";#N/A,#N/A,TRUE,"Лист2";#N/A,#N/A,TRUE,"Лист3"}</definedName>
    <definedName name="рис1" localSheetId="5" hidden="1">{#N/A,#N/A,TRUE,"Лист1";#N/A,#N/A,TRUE,"Лист2";#N/A,#N/A,TRUE,"Лист3"}</definedName>
    <definedName name="рис1" hidden="1">{#N/A,#N/A,TRUE,"Лист1";#N/A,#N/A,TRUE,"Лист2";#N/A,#N/A,TRUE,"Лист3"}</definedName>
    <definedName name="рсср" localSheetId="0">'Приложение 1 ПАО ФСК'!рсср</definedName>
    <definedName name="рсср" localSheetId="3">#N/A</definedName>
    <definedName name="рсср" localSheetId="5">'Приложение 6 2024'!рсср</definedName>
    <definedName name="рсср">[0]!рсср</definedName>
    <definedName name="с" localSheetId="0">'Приложение 1 ПАО ФСК'!с</definedName>
    <definedName name="с" localSheetId="2">'Приложение 3 Отчет Аренда-Г'!с</definedName>
    <definedName name="с" localSheetId="3">#N/A</definedName>
    <definedName name="с" localSheetId="5">'Приложение 6 2024'!с</definedName>
    <definedName name="с">[0]!с</definedName>
    <definedName name="с1" localSheetId="0">'Приложение 1 ПАО ФСК'!с1</definedName>
    <definedName name="с1" localSheetId="3">#N/A</definedName>
    <definedName name="с1" localSheetId="5">'Приложение 6 2024'!с1</definedName>
    <definedName name="с1">[0]!с1</definedName>
    <definedName name="сваеррта" localSheetId="0">'Приложение 1 ПАО ФСК'!сваеррта</definedName>
    <definedName name="сваеррта" localSheetId="3">#N/A</definedName>
    <definedName name="сваеррта" localSheetId="5">'Приложение 6 2024'!сваеррта</definedName>
    <definedName name="сваеррта">[0]!сваеррта</definedName>
    <definedName name="свмпвппв" localSheetId="0">'Приложение 1 ПАО ФСК'!свмпвппв</definedName>
    <definedName name="свмпвппв" localSheetId="3">#N/A</definedName>
    <definedName name="свмпвппв" localSheetId="5">'Приложение 6 2024'!свмпвппв</definedName>
    <definedName name="свмпвппв">[0]!свмпвппв</definedName>
    <definedName name="себестоимость2" localSheetId="0">'Приложение 1 ПАО ФСК'!себестоимость2</definedName>
    <definedName name="себестоимость2" localSheetId="3">#N/A</definedName>
    <definedName name="себестоимость2" localSheetId="5">'Приложение 6 2024'!себестоимость2</definedName>
    <definedName name="себестоимость2">[0]!себестоимость2</definedName>
    <definedName name="сель" localSheetId="0">'Приложение 1 ПАО ФСК'!сель</definedName>
    <definedName name="сель" localSheetId="5">'Приложение 6 2024'!сель</definedName>
    <definedName name="сель">[0]!сель</definedName>
    <definedName name="сельск.хоз" localSheetId="0">'Приложение 1 ПАО ФСК'!сельск.хоз</definedName>
    <definedName name="сельск.хоз" localSheetId="5">'Приложение 6 2024'!сельск.хоз</definedName>
    <definedName name="сельск.хоз">[0]!сельск.хоз</definedName>
    <definedName name="семь" localSheetId="0">#REF!</definedName>
    <definedName name="семь" localSheetId="3">#REF!</definedName>
    <definedName name="семь" localSheetId="4">#REF!</definedName>
    <definedName name="семь" localSheetId="6">#REF!</definedName>
    <definedName name="семь">#REF!</definedName>
    <definedName name="сен" localSheetId="0">#REF!</definedName>
    <definedName name="сен" localSheetId="3">#REF!</definedName>
    <definedName name="сен" localSheetId="4">#REF!</definedName>
    <definedName name="сен" localSheetId="6">#REF!</definedName>
    <definedName name="сен">#REF!</definedName>
    <definedName name="сен2" localSheetId="0">#REF!</definedName>
    <definedName name="сен2" localSheetId="3">#REF!</definedName>
    <definedName name="сен2" localSheetId="4">#REF!</definedName>
    <definedName name="сен2" localSheetId="6">#REF!</definedName>
    <definedName name="сен2">#REF!</definedName>
    <definedName name="ск" localSheetId="0">'Приложение 1 ПАО ФСК'!ск</definedName>
    <definedName name="ск" localSheetId="3">#N/A</definedName>
    <definedName name="ск" localSheetId="5">'Приложение 6 2024'!ск</definedName>
    <definedName name="ск">[0]!ск</definedName>
    <definedName name="сокращение" localSheetId="0">'Приложение 1 ПАО ФСК'!сокращение</definedName>
    <definedName name="сокращение" localSheetId="3">#N/A</definedName>
    <definedName name="сокращение" localSheetId="5">'Приложение 6 2024'!сокращение</definedName>
    <definedName name="сокращение">[0]!сокращение</definedName>
    <definedName name="сомп" localSheetId="0">'Приложение 1 ПАО ФСК'!сомп</definedName>
    <definedName name="сомп" localSheetId="3">#N/A</definedName>
    <definedName name="сомп" localSheetId="5">'Приложение 6 2024'!сомп</definedName>
    <definedName name="сомп">[0]!сомп</definedName>
    <definedName name="сомпас" localSheetId="0">'Приложение 1 ПАО ФСК'!сомпас</definedName>
    <definedName name="сомпас" localSheetId="3">#N/A</definedName>
    <definedName name="сомпас" localSheetId="5">'Приложение 6 2024'!сомпас</definedName>
    <definedName name="сомпас">[0]!сомпас</definedName>
    <definedName name="соц.сф.исправл2" localSheetId="0">'Приложение 1 ПАО ФСК'!соц.сф.исправл2</definedName>
    <definedName name="соц.сф.исправл2" localSheetId="5">'Приложение 6 2024'!соц.сф.исправл2</definedName>
    <definedName name="соц.сф.исправл2">[0]!соц.сф.исправл2</definedName>
    <definedName name="сс" localSheetId="0">'Приложение 1 ПАО ФСК'!сс</definedName>
    <definedName name="сс" localSheetId="2">'Приложение 3 Отчет Аренда-Г'!сс</definedName>
    <definedName name="сс" localSheetId="3">#N/A</definedName>
    <definedName name="сс" localSheetId="5">'Приложение 6 2024'!сс</definedName>
    <definedName name="сс">[0]!сс</definedName>
    <definedName name="сссс" localSheetId="0">'Приложение 1 ПАО ФСК'!сссс</definedName>
    <definedName name="сссс" localSheetId="2">'Приложение 3 Отчет Аренда-Г'!сссс</definedName>
    <definedName name="сссс" localSheetId="3">#N/A</definedName>
    <definedName name="сссс" localSheetId="5">'Приложение 6 2024'!сссс</definedName>
    <definedName name="сссс">[0]!сссс</definedName>
    <definedName name="ссы" localSheetId="0">'Приложение 1 ПАО ФСК'!ссы</definedName>
    <definedName name="ссы" localSheetId="2">'Приложение 3 Отчет Аренда-Г'!ссы</definedName>
    <definedName name="ссы" localSheetId="3">#N/A</definedName>
    <definedName name="ссы" localSheetId="5">'Приложение 6 2024'!ссы</definedName>
    <definedName name="ссы">[0]!ссы</definedName>
    <definedName name="ссы2" localSheetId="0">'Приложение 1 ПАО ФСК'!ссы2</definedName>
    <definedName name="ссы2" localSheetId="3">#N/A</definedName>
    <definedName name="ссы2" localSheetId="5">'Приложение 6 2024'!ссы2</definedName>
    <definedName name="ссы2">[0]!ссы2</definedName>
    <definedName name="Статья" localSheetId="0">#REF!</definedName>
    <definedName name="Статья" localSheetId="3">#REF!</definedName>
    <definedName name="Статья" localSheetId="4">#REF!</definedName>
    <definedName name="Статья" localSheetId="6">#REF!</definedName>
    <definedName name="Статья">#REF!</definedName>
    <definedName name="т" localSheetId="0">'Приложение 1 ПАО ФСК'!т</definedName>
    <definedName name="т" localSheetId="5">'Приложение 6 2024'!т</definedName>
    <definedName name="т">[0]!т</definedName>
    <definedName name="таб2.3.2" localSheetId="0">'Приложение 1 ПАО ФСК'!таб2.3.2</definedName>
    <definedName name="таб2.3.2" localSheetId="5">'Приложение 6 2024'!таб2.3.2</definedName>
    <definedName name="таб2.3.2">[0]!таб2.3.2</definedName>
    <definedName name="таня" localSheetId="0">'Приложение 1 ПАО ФСК'!таня</definedName>
    <definedName name="таня" localSheetId="3">#N/A</definedName>
    <definedName name="таня" localSheetId="5">'Приложение 6 2024'!таня</definedName>
    <definedName name="таня">[0]!таня</definedName>
    <definedName name="текмес" localSheetId="0">#REF!</definedName>
    <definedName name="текмес" localSheetId="3">#REF!</definedName>
    <definedName name="текмес" localSheetId="4">#REF!</definedName>
    <definedName name="текмес" localSheetId="6">#REF!</definedName>
    <definedName name="текмес">#REF!</definedName>
    <definedName name="текмес2" localSheetId="0">#REF!</definedName>
    <definedName name="текмес2" localSheetId="3">#REF!</definedName>
    <definedName name="текмес2" localSheetId="4">#REF!</definedName>
    <definedName name="текмес2" localSheetId="6">#REF!</definedName>
    <definedName name="текмес2">#REF!</definedName>
    <definedName name="тепло" localSheetId="0">'Приложение 1 ПАО ФСК'!тепло</definedName>
    <definedName name="тепло" localSheetId="3">#N/A</definedName>
    <definedName name="тепло" localSheetId="5">'Приложение 6 2024'!тепло</definedName>
    <definedName name="тепло">[0]!тепло</definedName>
    <definedName name="титульный" localSheetId="4">#REF!</definedName>
    <definedName name="титульный" localSheetId="6">#REF!</definedName>
    <definedName name="титульный">#REF!</definedName>
    <definedName name="тов" localSheetId="0">'Приложение 1 ПАО ФСК'!тов</definedName>
    <definedName name="тов" localSheetId="5">'Приложение 6 2024'!тов</definedName>
    <definedName name="тов">[0]!тов</definedName>
    <definedName name="тп" localSheetId="0" hidden="1">{#N/A,#N/A,TRUE,"Лист1";#N/A,#N/A,TRUE,"Лист2";#N/A,#N/A,TRUE,"Лист3"}</definedName>
    <definedName name="тп" localSheetId="3" hidden="1">{#N/A,#N/A,TRUE,"Лист1";#N/A,#N/A,TRUE,"Лист2";#N/A,#N/A,TRUE,"Лист3"}</definedName>
    <definedName name="тп" localSheetId="5" hidden="1">{#N/A,#N/A,TRUE,"Лист1";#N/A,#N/A,TRUE,"Лист2";#N/A,#N/A,TRUE,"Лист3"}</definedName>
    <definedName name="тп" hidden="1">{#N/A,#N/A,TRUE,"Лист1";#N/A,#N/A,TRUE,"Лист2";#N/A,#N/A,TRUE,"Лист3"}</definedName>
    <definedName name="третий" localSheetId="0">#REF!</definedName>
    <definedName name="третий" localSheetId="2">#REF!</definedName>
    <definedName name="третий" localSheetId="3">#REF!</definedName>
    <definedName name="третий" localSheetId="4">#REF!</definedName>
    <definedName name="третий" localSheetId="6">#REF!</definedName>
    <definedName name="третий">#REF!</definedName>
    <definedName name="три" localSheetId="0">'Приложение 1 ПАО ФСК'!три</definedName>
    <definedName name="три" localSheetId="5">'Приложение 6 2024'!три</definedName>
    <definedName name="три">[0]!три</definedName>
    <definedName name="ть" localSheetId="0">'Приложение 1 ПАО ФСК'!ть</definedName>
    <definedName name="ть" localSheetId="3">#N/A</definedName>
    <definedName name="ть" localSheetId="5">'Приложение 6 2024'!ть</definedName>
    <definedName name="ть">[0]!ть</definedName>
    <definedName name="ТЭП2" localSheetId="0" hidden="1">{#N/A,#N/A,TRUE,"Лист1";#N/A,#N/A,TRUE,"Лист2";#N/A,#N/A,TRUE,"Лист3"}</definedName>
    <definedName name="ТЭП2" localSheetId="3" hidden="1">{#N/A,#N/A,TRUE,"Лист1";#N/A,#N/A,TRUE,"Лист2";#N/A,#N/A,TRUE,"Лист3"}</definedName>
    <definedName name="ТЭП2" localSheetId="5" hidden="1">{#N/A,#N/A,TRUE,"Лист1";#N/A,#N/A,TRUE,"Лист2";#N/A,#N/A,TRUE,"Лист3"}</definedName>
    <definedName name="ТЭП2" hidden="1">{#N/A,#N/A,TRUE,"Лист1";#N/A,#N/A,TRUE,"Лист2";#N/A,#N/A,TRUE,"Лист3"}</definedName>
    <definedName name="у" localSheetId="0">'Приложение 1 ПАО ФСК'!у</definedName>
    <definedName name="у" localSheetId="2">'Приложение 3 Отчет Аренда-Г'!у</definedName>
    <definedName name="у" localSheetId="3">#N/A</definedName>
    <definedName name="у" localSheetId="5">'Приложение 6 2024'!у</definedName>
    <definedName name="у">[0]!у</definedName>
    <definedName name="у1" localSheetId="0">'Приложение 1 ПАО ФСК'!у1</definedName>
    <definedName name="у1" localSheetId="3">#N/A</definedName>
    <definedName name="у1" localSheetId="5">'Приложение 6 2024'!у1</definedName>
    <definedName name="у1">[0]!у1</definedName>
    <definedName name="ук" localSheetId="0">'Приложение 1 ПАО ФСК'!ук</definedName>
    <definedName name="ук" localSheetId="3">#N/A</definedName>
    <definedName name="ук" localSheetId="5">'Приложение 6 2024'!ук</definedName>
    <definedName name="ук">[0]!ук</definedName>
    <definedName name="укеееукеееееееееееееее" localSheetId="0" hidden="1">{#N/A,#N/A,TRUE,"Лист1";#N/A,#N/A,TRUE,"Лист2";#N/A,#N/A,TRUE,"Лист3"}</definedName>
    <definedName name="укеееукеееееееееееееее" localSheetId="3" hidden="1">{#N/A,#N/A,TRUE,"Лист1";#N/A,#N/A,TRUE,"Лист2";#N/A,#N/A,TRUE,"Лист3"}</definedName>
    <definedName name="укеееукеееееееееееееее" localSheetId="5" hidden="1">{#N/A,#N/A,TRUE,"Лист1";#N/A,#N/A,TRUE,"Лист2";#N/A,#N/A,TRUE,"Лист3"}</definedName>
    <definedName name="укеееукеееееееееееееее" hidden="1">{#N/A,#N/A,TRUE,"Лист1";#N/A,#N/A,TRUE,"Лист2";#N/A,#N/A,TRUE,"Лист3"}</definedName>
    <definedName name="укеукеуеуе" localSheetId="0" hidden="1">{#N/A,#N/A,TRUE,"Лист1";#N/A,#N/A,TRUE,"Лист2";#N/A,#N/A,TRUE,"Лист3"}</definedName>
    <definedName name="укеукеуеуе" localSheetId="3" hidden="1">{#N/A,#N/A,TRUE,"Лист1";#N/A,#N/A,TRUE,"Лист2";#N/A,#N/A,TRUE,"Лист3"}</definedName>
    <definedName name="укеукеуеуе" localSheetId="5" hidden="1">{#N/A,#N/A,TRUE,"Лист1";#N/A,#N/A,TRUE,"Лист2";#N/A,#N/A,TRUE,"Лист3"}</definedName>
    <definedName name="укеукеуеуе" hidden="1">{#N/A,#N/A,TRUE,"Лист1";#N/A,#N/A,TRUE,"Лист2";#N/A,#N/A,TRUE,"Лист3"}</definedName>
    <definedName name="уу" localSheetId="0">'Приложение 1 ПАО ФСК'!уу</definedName>
    <definedName name="уу" localSheetId="3">#N/A</definedName>
    <definedName name="уу" localSheetId="5">'Приложение 6 2024'!уу</definedName>
    <definedName name="уу">[0]!уу</definedName>
    <definedName name="УФ" localSheetId="0">'Приложение 1 ПАО ФСК'!УФ</definedName>
    <definedName name="УФ" localSheetId="3">#N/A</definedName>
    <definedName name="УФ" localSheetId="5">'Приложение 6 2024'!УФ</definedName>
    <definedName name="УФ">[0]!УФ</definedName>
    <definedName name="уыукпе" localSheetId="0">'Приложение 1 ПАО ФСК'!уыукпе</definedName>
    <definedName name="уыукпе" localSheetId="3">#N/A</definedName>
    <definedName name="уыукпе" localSheetId="5">'Приложение 6 2024'!уыукпе</definedName>
    <definedName name="уыукпе">[0]!уыукпе</definedName>
    <definedName name="фам" localSheetId="0">'Приложение 1 ПАО ФСК'!фам</definedName>
    <definedName name="фам" localSheetId="3">#N/A</definedName>
    <definedName name="фам" localSheetId="5">'Приложение 6 2024'!фам</definedName>
    <definedName name="фам">[0]!фам</definedName>
    <definedName name="фев" localSheetId="0">#REF!</definedName>
    <definedName name="фев" localSheetId="3">#REF!</definedName>
    <definedName name="фев" localSheetId="4">#REF!</definedName>
    <definedName name="фев" localSheetId="6">#REF!</definedName>
    <definedName name="фев">#REF!</definedName>
    <definedName name="фев2" localSheetId="0">#REF!</definedName>
    <definedName name="фев2" localSheetId="3">#REF!</definedName>
    <definedName name="фев2" localSheetId="4">#REF!</definedName>
    <definedName name="фев2" localSheetId="6">#REF!</definedName>
    <definedName name="фев2">#REF!</definedName>
    <definedName name="Форма" localSheetId="0">'Приложение 1 ПАО ФСК'!Форма</definedName>
    <definedName name="Форма" localSheetId="3">#N/A</definedName>
    <definedName name="Форма" localSheetId="5">'Приложение 6 2024'!Форма</definedName>
    <definedName name="Форма">[0]!Форма</definedName>
    <definedName name="фыаспит" localSheetId="0">'Приложение 1 ПАО ФСК'!фыаспит</definedName>
    <definedName name="фыаспит" localSheetId="3">#N/A</definedName>
    <definedName name="фыаспит" localSheetId="5">'Приложение 6 2024'!фыаспит</definedName>
    <definedName name="фыаспит">[0]!фыаспит</definedName>
    <definedName name="фыв" localSheetId="0">'Приложение 1 ПАО ФСК'!фыв</definedName>
    <definedName name="фыв" localSheetId="5">'Приложение 6 2024'!фыв</definedName>
    <definedName name="фыв">[0]!фыв</definedName>
    <definedName name="фывфывфыв" localSheetId="0">'Приложение 1 ПАО ФСК'!фывфывфыв</definedName>
    <definedName name="фывфывфыв" localSheetId="5">'Приложение 6 2024'!фывфывфыв</definedName>
    <definedName name="фывфывфыв">[0]!фывфывфыв</definedName>
    <definedName name="ц" localSheetId="0">'Приложение 1 ПАО ФСК'!ц</definedName>
    <definedName name="ц" localSheetId="2">'Приложение 3 Отчет Аренда-Г'!ц</definedName>
    <definedName name="ц" localSheetId="3">#N/A</definedName>
    <definedName name="ц" localSheetId="5">'Приложение 6 2024'!ц</definedName>
    <definedName name="ц">[0]!ц</definedName>
    <definedName name="ц1" localSheetId="0">'Приложение 1 ПАО ФСК'!ц1</definedName>
    <definedName name="ц1" localSheetId="3">#N/A</definedName>
    <definedName name="ц1" localSheetId="5">'Приложение 6 2024'!ц1</definedName>
    <definedName name="ц1">[0]!ц1</definedName>
    <definedName name="цу" localSheetId="0">'Приложение 1 ПАО ФСК'!цу</definedName>
    <definedName name="цу" localSheetId="2">'Приложение 3 Отчет Аренда-Г'!цу</definedName>
    <definedName name="цу" localSheetId="3">#N/A</definedName>
    <definedName name="цу" localSheetId="5">'Приложение 6 2024'!цу</definedName>
    <definedName name="цу">[0]!цу</definedName>
    <definedName name="цуа" localSheetId="0">'Приложение 1 ПАО ФСК'!цуа</definedName>
    <definedName name="цуа" localSheetId="3">#N/A</definedName>
    <definedName name="цуа" localSheetId="5">'Приложение 6 2024'!цуа</definedName>
    <definedName name="цуа">[0]!цуа</definedName>
    <definedName name="черновик" localSheetId="0">'Приложение 1 ПАО ФСК'!черновик</definedName>
    <definedName name="черновик" localSheetId="3">#N/A</definedName>
    <definedName name="черновик" localSheetId="5">'Приложение 6 2024'!черновик</definedName>
    <definedName name="черновик">[0]!черновик</definedName>
    <definedName name="четвертый" localSheetId="0">#REF!</definedName>
    <definedName name="четвертый" localSheetId="2">#REF!</definedName>
    <definedName name="четвертый" localSheetId="3">#REF!</definedName>
    <definedName name="четвертый" localSheetId="4">#REF!</definedName>
    <definedName name="четвертый" localSheetId="6">#REF!</definedName>
    <definedName name="четвертый">#REF!</definedName>
    <definedName name="шир_дан" localSheetId="0">#REF!</definedName>
    <definedName name="шир_дан" localSheetId="3">#REF!</definedName>
    <definedName name="шир_дан" localSheetId="4">#REF!</definedName>
    <definedName name="шир_дан" localSheetId="6">#REF!</definedName>
    <definedName name="шир_дан">#REF!</definedName>
    <definedName name="шир_отч" localSheetId="0">#REF!</definedName>
    <definedName name="шир_отч" localSheetId="3">#REF!</definedName>
    <definedName name="шир_отч" localSheetId="4">#REF!</definedName>
    <definedName name="шир_отч" localSheetId="6">#REF!</definedName>
    <definedName name="шир_отч">#REF!</definedName>
    <definedName name="шир_прош" localSheetId="0">#REF!</definedName>
    <definedName name="шир_прош" localSheetId="3">#REF!</definedName>
    <definedName name="шир_прош" localSheetId="4">#REF!</definedName>
    <definedName name="шир_прош" localSheetId="6">#REF!</definedName>
    <definedName name="шир_прош">#REF!</definedName>
    <definedName name="шир_тек" localSheetId="0">#REF!</definedName>
    <definedName name="шир_тек" localSheetId="3">#REF!</definedName>
    <definedName name="шир_тек" localSheetId="4">#REF!</definedName>
    <definedName name="шир_тек" localSheetId="6">#REF!</definedName>
    <definedName name="шир_тек">#REF!</definedName>
    <definedName name="шт1" localSheetId="0">'Приложение 1 ПАО ФСК'!шт1</definedName>
    <definedName name="шт1" localSheetId="5">'Приложение 6 2024'!шт1</definedName>
    <definedName name="шт1">[0]!шт1</definedName>
    <definedName name="щ" localSheetId="0">'Приложение 1 ПАО ФСК'!щ</definedName>
    <definedName name="щ" localSheetId="3">#N/A</definedName>
    <definedName name="щ" localSheetId="5">'Приложение 6 2024'!щ</definedName>
    <definedName name="щ">[0]!щ</definedName>
    <definedName name="ыаппр" localSheetId="0">'Приложение 1 ПАО ФСК'!ыаппр</definedName>
    <definedName name="ыаппр" localSheetId="3">#N/A</definedName>
    <definedName name="ыаппр" localSheetId="5">'Приложение 6 2024'!ыаппр</definedName>
    <definedName name="ыаппр">[0]!ыаппр</definedName>
    <definedName name="ыапр" localSheetId="0" hidden="1">{#N/A,#N/A,TRUE,"Лист1";#N/A,#N/A,TRUE,"Лист2";#N/A,#N/A,TRUE,"Лист3"}</definedName>
    <definedName name="ыапр" localSheetId="3" hidden="1">{#N/A,#N/A,TRUE,"Лист1";#N/A,#N/A,TRUE,"Лист2";#N/A,#N/A,TRUE,"Лист3"}</definedName>
    <definedName name="ыапр" localSheetId="5" hidden="1">{#N/A,#N/A,TRUE,"Лист1";#N/A,#N/A,TRUE,"Лист2";#N/A,#N/A,TRUE,"Лист3"}</definedName>
    <definedName name="ыапр" hidden="1">{#N/A,#N/A,TRUE,"Лист1";#N/A,#N/A,TRUE,"Лист2";#N/A,#N/A,TRUE,"Лист3"}</definedName>
    <definedName name="ыаупп" localSheetId="0">'Приложение 1 ПАО ФСК'!ыаупп</definedName>
    <definedName name="ыаупп" localSheetId="3">#N/A</definedName>
    <definedName name="ыаупп" localSheetId="5">'Приложение 6 2024'!ыаупп</definedName>
    <definedName name="ыаупп">[0]!ыаупп</definedName>
    <definedName name="ыаыыа" localSheetId="0">'Приложение 1 ПАО ФСК'!ыаыыа</definedName>
    <definedName name="ыаыыа" localSheetId="3">#N/A</definedName>
    <definedName name="ыаыыа" localSheetId="5">'Приложение 6 2024'!ыаыыа</definedName>
    <definedName name="ыаыыа">[0]!ыаыыа</definedName>
    <definedName name="ыв" localSheetId="0">'Приложение 1 ПАО ФСК'!ыв</definedName>
    <definedName name="ыв" localSheetId="2">'Приложение 3 Отчет Аренда-Г'!ыв</definedName>
    <definedName name="ыв" localSheetId="3">#N/A</definedName>
    <definedName name="ыв" localSheetId="5">'Приложение 6 2024'!ыв</definedName>
    <definedName name="ыв">[0]!ыв</definedName>
    <definedName name="ывпкывк" localSheetId="0">'Приложение 1 ПАО ФСК'!ывпкывк</definedName>
    <definedName name="ывпкывк" localSheetId="3">#N/A</definedName>
    <definedName name="ывпкывк" localSheetId="5">'Приложение 6 2024'!ывпкывк</definedName>
    <definedName name="ывпкывк">[0]!ывпкывк</definedName>
    <definedName name="ывпмьпь" localSheetId="0">'Приложение 1 ПАО ФСК'!ывпмьпь</definedName>
    <definedName name="ывпмьпь" localSheetId="3">#N/A</definedName>
    <definedName name="ывпмьпь" localSheetId="5">'Приложение 6 2024'!ывпмьпь</definedName>
    <definedName name="ывпмьпь">[0]!ывпмьпь</definedName>
    <definedName name="ывы" localSheetId="0">'Приложение 1 ПАО ФСК'!ывы</definedName>
    <definedName name="ывы" localSheetId="5">'Приложение 6 2024'!ывы</definedName>
    <definedName name="ывы">[0]!ывы</definedName>
    <definedName name="ымпы" localSheetId="0">'Приложение 1 ПАО ФСК'!ымпы</definedName>
    <definedName name="ымпы" localSheetId="3">#N/A</definedName>
    <definedName name="ымпы" localSheetId="5">'Приложение 6 2024'!ымпы</definedName>
    <definedName name="ымпы">[0]!ымпы</definedName>
    <definedName name="ыпр" localSheetId="0">'Приложение 1 ПАО ФСК'!ыпр</definedName>
    <definedName name="ыпр" localSheetId="3">#N/A</definedName>
    <definedName name="ыпр" localSheetId="5">'Приложение 6 2024'!ыпр</definedName>
    <definedName name="ыпр">[0]!ыпр</definedName>
    <definedName name="ыпыим" localSheetId="0" hidden="1">{#N/A,#N/A,TRUE,"Лист1";#N/A,#N/A,TRUE,"Лист2";#N/A,#N/A,TRUE,"Лист3"}</definedName>
    <definedName name="ыпыим" localSheetId="3" hidden="1">{#N/A,#N/A,TRUE,"Лист1";#N/A,#N/A,TRUE,"Лист2";#N/A,#N/A,TRUE,"Лист3"}</definedName>
    <definedName name="ыпыим" localSheetId="5" hidden="1">{#N/A,#N/A,TRUE,"Лист1";#N/A,#N/A,TRUE,"Лист2";#N/A,#N/A,TRUE,"Лист3"}</definedName>
    <definedName name="ыпыим" hidden="1">{#N/A,#N/A,TRUE,"Лист1";#N/A,#N/A,TRUE,"Лист2";#N/A,#N/A,TRUE,"Лист3"}</definedName>
    <definedName name="ыпыпми" localSheetId="0" hidden="1">{#N/A,#N/A,TRUE,"Лист1";#N/A,#N/A,TRUE,"Лист2";#N/A,#N/A,TRUE,"Лист3"}</definedName>
    <definedName name="ыпыпми" localSheetId="3" hidden="1">{#N/A,#N/A,TRUE,"Лист1";#N/A,#N/A,TRUE,"Лист2";#N/A,#N/A,TRUE,"Лист3"}</definedName>
    <definedName name="ыпыпми" localSheetId="5" hidden="1">{#N/A,#N/A,TRUE,"Лист1";#N/A,#N/A,TRUE,"Лист2";#N/A,#N/A,TRUE,"Лист3"}</definedName>
    <definedName name="ыпыпми" hidden="1">{#N/A,#N/A,TRUE,"Лист1";#N/A,#N/A,TRUE,"Лист2";#N/A,#N/A,TRUE,"Лист3"}</definedName>
    <definedName name="ысчпи" localSheetId="0" hidden="1">{#N/A,#N/A,TRUE,"Лист1";#N/A,#N/A,TRUE,"Лист2";#N/A,#N/A,TRUE,"Лист3"}</definedName>
    <definedName name="ысчпи" localSheetId="3" hidden="1">{#N/A,#N/A,TRUE,"Лист1";#N/A,#N/A,TRUE,"Лист2";#N/A,#N/A,TRUE,"Лист3"}</definedName>
    <definedName name="ысчпи" localSheetId="5" hidden="1">{#N/A,#N/A,TRUE,"Лист1";#N/A,#N/A,TRUE,"Лист2";#N/A,#N/A,TRUE,"Лист3"}</definedName>
    <definedName name="ысчпи" hidden="1">{#N/A,#N/A,TRUE,"Лист1";#N/A,#N/A,TRUE,"Лист2";#N/A,#N/A,TRUE,"Лист3"}</definedName>
    <definedName name="ыуаы" localSheetId="0" hidden="1">{#N/A,#N/A,TRUE,"Лист1";#N/A,#N/A,TRUE,"Лист2";#N/A,#N/A,TRUE,"Лист3"}</definedName>
    <definedName name="ыуаы" localSheetId="3" hidden="1">{#N/A,#N/A,TRUE,"Лист1";#N/A,#N/A,TRUE,"Лист2";#N/A,#N/A,TRUE,"Лист3"}</definedName>
    <definedName name="ыуаы" localSheetId="5" hidden="1">{#N/A,#N/A,TRUE,"Лист1";#N/A,#N/A,TRUE,"Лист2";#N/A,#N/A,TRUE,"Лист3"}</definedName>
    <definedName name="ыуаы" hidden="1">{#N/A,#N/A,TRUE,"Лист1";#N/A,#N/A,TRUE,"Лист2";#N/A,#N/A,TRUE,"Лист3"}</definedName>
    <definedName name="ыфса" localSheetId="0">'Приложение 1 ПАО ФСК'!ыфса</definedName>
    <definedName name="ыфса" localSheetId="3">#N/A</definedName>
    <definedName name="ыфса" localSheetId="5">'Приложение 6 2024'!ыфса</definedName>
    <definedName name="ыфса">[0]!ыфса</definedName>
    <definedName name="ыыыы" localSheetId="0">'Приложение 1 ПАО ФСК'!ыыыы</definedName>
    <definedName name="ыыыы" localSheetId="2">'Приложение 3 Отчет Аренда-Г'!ыыыы</definedName>
    <definedName name="ыыыы" localSheetId="3">#N/A</definedName>
    <definedName name="ыыыы" localSheetId="5">'Приложение 6 2024'!ыыыы</definedName>
    <definedName name="ыыыы">[0]!ыыыы</definedName>
    <definedName name="ю" localSheetId="0">'Приложение 1 ПАО ФСК'!ю</definedName>
    <definedName name="ю" localSheetId="3">#N/A</definedName>
    <definedName name="ю" localSheetId="5">'Приложение 6 2024'!ю</definedName>
    <definedName name="ю">[0]!ю</definedName>
    <definedName name="ююююююю" localSheetId="0">'Приложение 1 ПАО ФСК'!ююююююю</definedName>
    <definedName name="ююююююю" localSheetId="3">#N/A</definedName>
    <definedName name="ююююююю" localSheetId="5">'Приложение 6 2024'!ююююююю</definedName>
    <definedName name="ююююююю">[0]!ююююююю</definedName>
    <definedName name="я" localSheetId="0">'Приложение 1 ПАО ФСК'!я</definedName>
    <definedName name="я" localSheetId="3">#N/A</definedName>
    <definedName name="я" localSheetId="5">'Приложение 6 2024'!я</definedName>
    <definedName name="я">[0]!я</definedName>
    <definedName name="янв" localSheetId="0">#REF!</definedName>
    <definedName name="янв" localSheetId="3">#REF!</definedName>
    <definedName name="янв" localSheetId="4">#REF!</definedName>
    <definedName name="янв" localSheetId="6">#REF!</definedName>
    <definedName name="янв">#REF!</definedName>
    <definedName name="янв2" localSheetId="0">#REF!</definedName>
    <definedName name="янв2" localSheetId="3">#REF!</definedName>
    <definedName name="янв2" localSheetId="4">#REF!</definedName>
    <definedName name="янв2" localSheetId="6">#REF!</definedName>
    <definedName name="янв2">#REF!</definedName>
    <definedName name="яя" localSheetId="0">'Приложение 1 ПАО ФСК'!яя</definedName>
    <definedName name="яя" localSheetId="3">#N/A</definedName>
    <definedName name="яя" localSheetId="5">'Приложение 6 2024'!яя</definedName>
    <definedName name="яя">[0]!яя</definedName>
    <definedName name="яяя" localSheetId="0">'Приложение 1 ПАО ФСК'!яяя</definedName>
    <definedName name="яяя" localSheetId="3">#N/A</definedName>
    <definedName name="яяя" localSheetId="5">'Приложение 6 2024'!яяя</definedName>
    <definedName name="яяя">[0]!яяя</definedName>
  </definedNames>
  <calcPr calcId="162913"/>
</workbook>
</file>

<file path=xl/calcChain.xml><?xml version="1.0" encoding="utf-8"?>
<calcChain xmlns="http://schemas.openxmlformats.org/spreadsheetml/2006/main">
  <c r="D29" i="17" l="1"/>
  <c r="D24" i="17"/>
  <c r="E69" i="17"/>
  <c r="D26" i="17"/>
  <c r="D30" i="17"/>
  <c r="W138" i="17"/>
  <c r="V30" i="17"/>
  <c r="V118" i="17"/>
  <c r="V100" i="17"/>
  <c r="V64" i="17"/>
  <c r="V46" i="17"/>
  <c r="V37" i="17"/>
  <c r="D25" i="17"/>
  <c r="V25" i="17"/>
  <c r="D22" i="17"/>
  <c r="V22" i="17"/>
  <c r="G1443" i="16"/>
  <c r="G1440" i="16"/>
  <c r="G1441" i="16"/>
  <c r="G1442" i="16"/>
  <c r="G1439" i="16"/>
  <c r="K1430" i="16"/>
  <c r="K1431" i="16"/>
  <c r="K1432" i="16"/>
  <c r="K1429" i="16"/>
  <c r="K1439" i="16"/>
  <c r="K1444" i="16"/>
  <c r="K672" i="16"/>
  <c r="K117" i="16"/>
  <c r="K121" i="16"/>
  <c r="K1331" i="16"/>
  <c r="K1330" i="16"/>
  <c r="K1329" i="16"/>
  <c r="K1328" i="16"/>
  <c r="K1221" i="16"/>
  <c r="K1220" i="16"/>
  <c r="K1219" i="16"/>
  <c r="K1218" i="16"/>
  <c r="K1111" i="16"/>
  <c r="K1110" i="16"/>
  <c r="K1109" i="16"/>
  <c r="K1108" i="16"/>
  <c r="K1001" i="16"/>
  <c r="K1000" i="16"/>
  <c r="K999" i="16"/>
  <c r="K998" i="16"/>
  <c r="K891" i="16"/>
  <c r="K890" i="16"/>
  <c r="K889" i="16"/>
  <c r="K888" i="16"/>
  <c r="K781" i="16"/>
  <c r="K780" i="16"/>
  <c r="K779" i="16"/>
  <c r="K778" i="16"/>
  <c r="K670" i="16"/>
  <c r="K669" i="16"/>
  <c r="K668" i="16"/>
  <c r="K667" i="16"/>
  <c r="K560" i="16"/>
  <c r="K559" i="16"/>
  <c r="K558" i="16"/>
  <c r="K557" i="16"/>
  <c r="K450" i="16"/>
  <c r="K449" i="16"/>
  <c r="K448" i="16"/>
  <c r="K447" i="16"/>
  <c r="K340" i="16"/>
  <c r="K339" i="16"/>
  <c r="K338" i="16"/>
  <c r="K337" i="16"/>
  <c r="K230" i="16"/>
  <c r="K229" i="16"/>
  <c r="K228" i="16"/>
  <c r="K227" i="16"/>
  <c r="I117" i="16"/>
  <c r="K118" i="16"/>
  <c r="K119" i="16"/>
  <c r="K120" i="16"/>
  <c r="K671" i="16"/>
  <c r="K1334" i="16"/>
  <c r="K1438" i="16"/>
  <c r="I1438" i="16"/>
  <c r="G1433" i="16"/>
  <c r="M1428" i="16"/>
  <c r="K1428" i="16"/>
  <c r="K1423" i="16"/>
  <c r="K1418" i="16"/>
  <c r="I1418" i="16"/>
  <c r="I1408" i="16"/>
  <c r="K1403" i="16"/>
  <c r="K1398" i="16"/>
  <c r="G1398" i="16"/>
  <c r="K1393" i="16"/>
  <c r="K1388" i="16"/>
  <c r="I1388" i="16"/>
  <c r="K1383" i="16"/>
  <c r="G1383" i="16"/>
  <c r="K1378" i="16"/>
  <c r="I1373" i="16"/>
  <c r="I1358" i="16"/>
  <c r="I1348" i="16"/>
  <c r="G1338" i="16"/>
  <c r="K1327" i="16"/>
  <c r="I1327" i="16"/>
  <c r="G1327" i="16"/>
  <c r="I1322" i="16"/>
  <c r="G1322" i="16"/>
  <c r="M1317" i="16"/>
  <c r="K1317" i="16"/>
  <c r="G1317" i="16"/>
  <c r="K1312" i="16"/>
  <c r="I1312" i="16"/>
  <c r="G1312" i="16"/>
  <c r="K1307" i="16"/>
  <c r="I1307" i="16"/>
  <c r="G1307" i="16"/>
  <c r="K1302" i="16"/>
  <c r="I1302" i="16"/>
  <c r="G1302" i="16"/>
  <c r="K1297" i="16"/>
  <c r="I1297" i="16"/>
  <c r="G1297" i="16"/>
  <c r="K1292" i="16"/>
  <c r="I1292" i="16"/>
  <c r="G1292" i="16"/>
  <c r="K1287" i="16"/>
  <c r="I1287" i="16"/>
  <c r="G1287" i="16"/>
  <c r="K1282" i="16"/>
  <c r="I1282" i="16"/>
  <c r="G1282" i="16"/>
  <c r="K1277" i="16"/>
  <c r="I1277" i="16"/>
  <c r="G1277" i="16"/>
  <c r="K1272" i="16"/>
  <c r="I1272" i="16"/>
  <c r="G1272" i="16"/>
  <c r="K1267" i="16"/>
  <c r="I1267" i="16"/>
  <c r="G1267" i="16"/>
  <c r="K1262" i="16"/>
  <c r="I1262" i="16"/>
  <c r="G1262" i="16"/>
  <c r="K1257" i="16"/>
  <c r="I1257" i="16"/>
  <c r="G1257" i="16"/>
  <c r="K1252" i="16"/>
  <c r="I1252" i="16"/>
  <c r="G1252" i="16"/>
  <c r="K1247" i="16"/>
  <c r="I1247" i="16"/>
  <c r="G1247" i="16"/>
  <c r="K1242" i="16"/>
  <c r="I1242" i="16"/>
  <c r="G1242" i="16"/>
  <c r="K1237" i="16"/>
  <c r="I1237" i="16"/>
  <c r="G1237" i="16"/>
  <c r="K1232" i="16"/>
  <c r="I1232" i="16"/>
  <c r="G1232" i="16"/>
  <c r="K1227" i="16"/>
  <c r="I1227" i="16"/>
  <c r="G1227" i="16"/>
  <c r="K1217" i="16"/>
  <c r="I1217" i="16"/>
  <c r="G1217" i="16"/>
  <c r="I1212" i="16"/>
  <c r="G1212" i="16"/>
  <c r="M1207" i="16"/>
  <c r="K1207" i="16"/>
  <c r="G1207" i="16"/>
  <c r="K1202" i="16"/>
  <c r="I1202" i="16"/>
  <c r="G1202" i="16"/>
  <c r="K1197" i="16"/>
  <c r="I1197" i="16"/>
  <c r="G1197" i="16"/>
  <c r="K1192" i="16"/>
  <c r="I1192" i="16"/>
  <c r="G1192" i="16"/>
  <c r="K1187" i="16"/>
  <c r="I1187" i="16"/>
  <c r="G1187" i="16"/>
  <c r="K1182" i="16"/>
  <c r="I1182" i="16"/>
  <c r="G1182" i="16"/>
  <c r="K1177" i="16"/>
  <c r="I1177" i="16"/>
  <c r="G1177" i="16"/>
  <c r="K1172" i="16"/>
  <c r="I1172" i="16"/>
  <c r="G1172" i="16"/>
  <c r="K1167" i="16"/>
  <c r="I1167" i="16"/>
  <c r="G1167" i="16"/>
  <c r="K1162" i="16"/>
  <c r="I1162" i="16"/>
  <c r="G1162" i="16"/>
  <c r="K1152" i="16"/>
  <c r="I1152" i="16"/>
  <c r="G1152" i="16"/>
  <c r="K1157" i="16"/>
  <c r="I1157" i="16"/>
  <c r="G1157" i="16"/>
  <c r="K1147" i="16"/>
  <c r="I1147" i="16"/>
  <c r="G1147" i="16"/>
  <c r="K1142" i="16"/>
  <c r="I1142" i="16"/>
  <c r="G1142" i="16"/>
  <c r="K1137" i="16"/>
  <c r="I1137" i="16"/>
  <c r="G1137" i="16"/>
  <c r="K1132" i="16"/>
  <c r="I1132" i="16"/>
  <c r="G1132" i="16"/>
  <c r="K1127" i="16"/>
  <c r="I1127" i="16"/>
  <c r="G1127" i="16"/>
  <c r="K1122" i="16"/>
  <c r="I1122" i="16"/>
  <c r="G1122" i="16"/>
  <c r="K1117" i="16"/>
  <c r="I1117" i="16"/>
  <c r="G1117" i="16"/>
  <c r="K1107" i="16"/>
  <c r="I1107" i="16"/>
  <c r="G1107" i="16"/>
  <c r="I1102" i="16"/>
  <c r="G1102" i="16"/>
  <c r="M1097" i="16"/>
  <c r="K1097" i="16"/>
  <c r="G1097" i="16"/>
  <c r="K1092" i="16"/>
  <c r="I1092" i="16"/>
  <c r="G1092" i="16"/>
  <c r="K1087" i="16"/>
  <c r="I1087" i="16"/>
  <c r="G1087" i="16"/>
  <c r="K1082" i="16"/>
  <c r="I1082" i="16"/>
  <c r="G1082" i="16"/>
  <c r="K1077" i="16"/>
  <c r="I1077" i="16"/>
  <c r="G1077" i="16"/>
  <c r="K1072" i="16"/>
  <c r="I1072" i="16"/>
  <c r="G1072" i="16"/>
  <c r="K1067" i="16"/>
  <c r="I1067" i="16"/>
  <c r="G1067" i="16"/>
  <c r="K1062" i="16"/>
  <c r="I1062" i="16"/>
  <c r="G1062" i="16"/>
  <c r="K1057" i="16"/>
  <c r="I1057" i="16"/>
  <c r="G1057" i="16"/>
  <c r="K1052" i="16"/>
  <c r="I1052" i="16"/>
  <c r="G1052" i="16"/>
  <c r="K1047" i="16"/>
  <c r="I1047" i="16"/>
  <c r="G1047" i="16"/>
  <c r="K1042" i="16"/>
  <c r="I1042" i="16"/>
  <c r="G1042" i="16"/>
  <c r="K1037" i="16"/>
  <c r="I1037" i="16"/>
  <c r="G1037" i="16"/>
  <c r="K1032" i="16"/>
  <c r="I1032" i="16"/>
  <c r="G1032" i="16"/>
  <c r="K1027" i="16"/>
  <c r="I1027" i="16"/>
  <c r="G1027" i="16"/>
  <c r="K1022" i="16"/>
  <c r="I1022" i="16"/>
  <c r="G1022" i="16"/>
  <c r="K1017" i="16"/>
  <c r="I1017" i="16"/>
  <c r="G1017" i="16"/>
  <c r="K1012" i="16"/>
  <c r="I1012" i="16"/>
  <c r="G1012" i="16"/>
  <c r="K1007" i="16"/>
  <c r="I1007" i="16"/>
  <c r="G1007" i="16"/>
  <c r="K997" i="16"/>
  <c r="I997" i="16"/>
  <c r="G997" i="16"/>
  <c r="I992" i="16"/>
  <c r="G992" i="16"/>
  <c r="M987" i="16"/>
  <c r="K987" i="16"/>
  <c r="G987" i="16"/>
  <c r="K982" i="16"/>
  <c r="I982" i="16"/>
  <c r="G982" i="16"/>
  <c r="K977" i="16"/>
  <c r="I977" i="16"/>
  <c r="G977" i="16"/>
  <c r="K972" i="16"/>
  <c r="I972" i="16"/>
  <c r="G972" i="16"/>
  <c r="K967" i="16"/>
  <c r="I967" i="16"/>
  <c r="G967" i="16"/>
  <c r="K962" i="16"/>
  <c r="I962" i="16"/>
  <c r="G962" i="16"/>
  <c r="K957" i="16"/>
  <c r="I957" i="16"/>
  <c r="G957" i="16"/>
  <c r="K952" i="16"/>
  <c r="I952" i="16"/>
  <c r="G952" i="16"/>
  <c r="K947" i="16"/>
  <c r="I947" i="16"/>
  <c r="G947" i="16"/>
  <c r="K942" i="16"/>
  <c r="I942" i="16"/>
  <c r="G942" i="16"/>
  <c r="K937" i="16"/>
  <c r="I937" i="16"/>
  <c r="G937" i="16"/>
  <c r="K932" i="16"/>
  <c r="I932" i="16"/>
  <c r="G932" i="16"/>
  <c r="K927" i="16"/>
  <c r="I927" i="16"/>
  <c r="G927" i="16"/>
  <c r="K922" i="16"/>
  <c r="I922" i="16"/>
  <c r="G922" i="16"/>
  <c r="K917" i="16"/>
  <c r="I917" i="16"/>
  <c r="G917" i="16"/>
  <c r="K912" i="16"/>
  <c r="I912" i="16"/>
  <c r="G912" i="16"/>
  <c r="K907" i="16"/>
  <c r="I907" i="16"/>
  <c r="G907" i="16"/>
  <c r="K902" i="16"/>
  <c r="I902" i="16"/>
  <c r="G902" i="16"/>
  <c r="K897" i="16"/>
  <c r="I897" i="16"/>
  <c r="G897" i="16"/>
  <c r="K887" i="16"/>
  <c r="I887" i="16"/>
  <c r="G887" i="16"/>
  <c r="I882" i="16"/>
  <c r="G882" i="16"/>
  <c r="M877" i="16"/>
  <c r="K877" i="16"/>
  <c r="G877" i="16"/>
  <c r="K872" i="16"/>
  <c r="I872" i="16"/>
  <c r="G872" i="16"/>
  <c r="K867" i="16"/>
  <c r="I867" i="16"/>
  <c r="G867" i="16"/>
  <c r="K862" i="16"/>
  <c r="I862" i="16"/>
  <c r="G862" i="16"/>
  <c r="K857" i="16"/>
  <c r="I857" i="16"/>
  <c r="G857" i="16"/>
  <c r="K852" i="16"/>
  <c r="I852" i="16"/>
  <c r="G852" i="16"/>
  <c r="K847" i="16"/>
  <c r="I847" i="16"/>
  <c r="G847" i="16"/>
  <c r="K842" i="16"/>
  <c r="I842" i="16"/>
  <c r="G842" i="16"/>
  <c r="K837" i="16"/>
  <c r="I837" i="16"/>
  <c r="G837" i="16"/>
  <c r="K832" i="16"/>
  <c r="I832" i="16"/>
  <c r="G832" i="16"/>
  <c r="K827" i="16"/>
  <c r="I827" i="16"/>
  <c r="G827" i="16"/>
  <c r="K822" i="16"/>
  <c r="I822" i="16"/>
  <c r="G822" i="16"/>
  <c r="K817" i="16"/>
  <c r="I817" i="16"/>
  <c r="G817" i="16"/>
  <c r="K812" i="16"/>
  <c r="I812" i="16"/>
  <c r="G812" i="16"/>
  <c r="K807" i="16"/>
  <c r="I807" i="16"/>
  <c r="G807" i="16"/>
  <c r="K802" i="16"/>
  <c r="I802" i="16"/>
  <c r="G802" i="16"/>
  <c r="K797" i="16"/>
  <c r="I797" i="16"/>
  <c r="G797" i="16"/>
  <c r="K792" i="16"/>
  <c r="I792" i="16"/>
  <c r="G792" i="16"/>
  <c r="K787" i="16"/>
  <c r="I787" i="16"/>
  <c r="G787" i="16"/>
  <c r="K777" i="16"/>
  <c r="I777" i="16"/>
  <c r="G777" i="16"/>
  <c r="I772" i="16"/>
  <c r="G772" i="16"/>
  <c r="M767" i="16"/>
  <c r="K767" i="16"/>
  <c r="G767" i="16"/>
  <c r="K762" i="16"/>
  <c r="I762" i="16"/>
  <c r="G762" i="16"/>
  <c r="K757" i="16"/>
  <c r="I757" i="16"/>
  <c r="G757" i="16"/>
  <c r="K752" i="16"/>
  <c r="I752" i="16"/>
  <c r="G752" i="16"/>
  <c r="K747" i="16"/>
  <c r="I747" i="16"/>
  <c r="G747" i="16"/>
  <c r="K742" i="16"/>
  <c r="I742" i="16"/>
  <c r="G742" i="16"/>
  <c r="K737" i="16"/>
  <c r="I737" i="16"/>
  <c r="G737" i="16"/>
  <c r="K732" i="16"/>
  <c r="I732" i="16"/>
  <c r="G732" i="16"/>
  <c r="K727" i="16"/>
  <c r="I727" i="16"/>
  <c r="G727" i="16"/>
  <c r="K722" i="16"/>
  <c r="I722" i="16"/>
  <c r="G722" i="16"/>
  <c r="K717" i="16"/>
  <c r="I717" i="16"/>
  <c r="G717" i="16"/>
  <c r="K712" i="16"/>
  <c r="I712" i="16"/>
  <c r="G712" i="16"/>
  <c r="K707" i="16"/>
  <c r="I707" i="16"/>
  <c r="G707" i="16"/>
  <c r="K702" i="16"/>
  <c r="I702" i="16"/>
  <c r="G702" i="16"/>
  <c r="K697" i="16"/>
  <c r="I697" i="16"/>
  <c r="G697" i="16"/>
  <c r="K692" i="16"/>
  <c r="I692" i="16"/>
  <c r="G692" i="16"/>
  <c r="K687" i="16"/>
  <c r="I687" i="16"/>
  <c r="G687" i="16"/>
  <c r="K682" i="16"/>
  <c r="I682" i="16"/>
  <c r="G682" i="16"/>
  <c r="K677" i="16"/>
  <c r="I677" i="16"/>
  <c r="G677" i="16"/>
  <c r="K666" i="16"/>
  <c r="I666" i="16"/>
  <c r="G666" i="16"/>
  <c r="I661" i="16"/>
  <c r="G661" i="16"/>
  <c r="M656" i="16"/>
  <c r="K656" i="16"/>
  <c r="G656" i="16"/>
  <c r="K651" i="16"/>
  <c r="I651" i="16"/>
  <c r="G651" i="16"/>
  <c r="K646" i="16"/>
  <c r="I646" i="16"/>
  <c r="G646" i="16"/>
  <c r="K641" i="16"/>
  <c r="I641" i="16"/>
  <c r="G641" i="16"/>
  <c r="K636" i="16"/>
  <c r="I636" i="16"/>
  <c r="G636" i="16"/>
  <c r="K631" i="16"/>
  <c r="I631" i="16"/>
  <c r="G631" i="16"/>
  <c r="K626" i="16"/>
  <c r="I626" i="16"/>
  <c r="G626" i="16"/>
  <c r="K621" i="16"/>
  <c r="I621" i="16"/>
  <c r="G621" i="16"/>
  <c r="K616" i="16"/>
  <c r="I616" i="16"/>
  <c r="G616" i="16"/>
  <c r="K611" i="16"/>
  <c r="I611" i="16"/>
  <c r="G611" i="16"/>
  <c r="K606" i="16"/>
  <c r="I606" i="16"/>
  <c r="G606" i="16"/>
  <c r="K601" i="16"/>
  <c r="I601" i="16"/>
  <c r="G601" i="16"/>
  <c r="K596" i="16"/>
  <c r="I596" i="16"/>
  <c r="G596" i="16"/>
  <c r="K591" i="16"/>
  <c r="I591" i="16"/>
  <c r="G591" i="16"/>
  <c r="K586" i="16"/>
  <c r="I586" i="16"/>
  <c r="G586" i="16"/>
  <c r="K581" i="16"/>
  <c r="I581" i="16"/>
  <c r="G581" i="16"/>
  <c r="K576" i="16"/>
  <c r="I576" i="16"/>
  <c r="G576" i="16"/>
  <c r="K571" i="16"/>
  <c r="I571" i="16"/>
  <c r="G571" i="16"/>
  <c r="K566" i="16"/>
  <c r="I566" i="16"/>
  <c r="G566" i="16"/>
  <c r="K556" i="16"/>
  <c r="I556" i="16"/>
  <c r="G556" i="16"/>
  <c r="I551" i="16"/>
  <c r="G551" i="16"/>
  <c r="M546" i="16"/>
  <c r="K546" i="16"/>
  <c r="G546" i="16"/>
  <c r="K541" i="16"/>
  <c r="I541" i="16"/>
  <c r="G541" i="16"/>
  <c r="K536" i="16"/>
  <c r="I536" i="16"/>
  <c r="G536" i="16"/>
  <c r="K531" i="16"/>
  <c r="I531" i="16"/>
  <c r="G531" i="16"/>
  <c r="K526" i="16"/>
  <c r="I526" i="16"/>
  <c r="G526" i="16"/>
  <c r="K521" i="16"/>
  <c r="I521" i="16"/>
  <c r="G521" i="16"/>
  <c r="K516" i="16"/>
  <c r="I516" i="16"/>
  <c r="G516" i="16"/>
  <c r="K511" i="16"/>
  <c r="I511" i="16"/>
  <c r="G511" i="16"/>
  <c r="K506" i="16"/>
  <c r="I506" i="16"/>
  <c r="G506" i="16"/>
  <c r="K501" i="16"/>
  <c r="I501" i="16"/>
  <c r="G501" i="16"/>
  <c r="K496" i="16"/>
  <c r="I496" i="16"/>
  <c r="G496" i="16"/>
  <c r="K491" i="16"/>
  <c r="I491" i="16"/>
  <c r="G491" i="16"/>
  <c r="K486" i="16"/>
  <c r="I486" i="16"/>
  <c r="G486" i="16"/>
  <c r="K481" i="16"/>
  <c r="I481" i="16"/>
  <c r="G481" i="16"/>
  <c r="K476" i="16"/>
  <c r="I476" i="16"/>
  <c r="G476" i="16"/>
  <c r="K471" i="16"/>
  <c r="I471" i="16"/>
  <c r="G471" i="16"/>
  <c r="K466" i="16"/>
  <c r="I466" i="16"/>
  <c r="G466" i="16"/>
  <c r="K461" i="16"/>
  <c r="I461" i="16"/>
  <c r="G461" i="16"/>
  <c r="K456" i="16"/>
  <c r="I456" i="16"/>
  <c r="G456" i="16"/>
  <c r="K446" i="16"/>
  <c r="I446" i="16"/>
  <c r="G446" i="16"/>
  <c r="I441" i="16"/>
  <c r="G441" i="16"/>
  <c r="M436" i="16"/>
  <c r="K436" i="16"/>
  <c r="G436" i="16"/>
  <c r="K431" i="16"/>
  <c r="I431" i="16"/>
  <c r="G431" i="16"/>
  <c r="K426" i="16"/>
  <c r="I426" i="16"/>
  <c r="G426" i="16"/>
  <c r="K421" i="16"/>
  <c r="I421" i="16"/>
  <c r="G421" i="16"/>
  <c r="K416" i="16"/>
  <c r="I416" i="16"/>
  <c r="G416" i="16"/>
  <c r="K411" i="16"/>
  <c r="I411" i="16"/>
  <c r="G411" i="16"/>
  <c r="K406" i="16"/>
  <c r="I406" i="16"/>
  <c r="G406" i="16"/>
  <c r="K401" i="16"/>
  <c r="I401" i="16"/>
  <c r="G401" i="16"/>
  <c r="K396" i="16"/>
  <c r="I396" i="16"/>
  <c r="G396" i="16"/>
  <c r="K391" i="16"/>
  <c r="I391" i="16"/>
  <c r="G391" i="16"/>
  <c r="K386" i="16"/>
  <c r="I386" i="16"/>
  <c r="G386" i="16"/>
  <c r="K381" i="16"/>
  <c r="I381" i="16"/>
  <c r="G381" i="16"/>
  <c r="K376" i="16"/>
  <c r="I376" i="16"/>
  <c r="G376" i="16"/>
  <c r="K371" i="16"/>
  <c r="I371" i="16"/>
  <c r="G371" i="16"/>
  <c r="K366" i="16"/>
  <c r="I366" i="16"/>
  <c r="G366" i="16"/>
  <c r="K361" i="16"/>
  <c r="I361" i="16"/>
  <c r="G361" i="16"/>
  <c r="K356" i="16"/>
  <c r="I356" i="16"/>
  <c r="G356" i="16"/>
  <c r="K351" i="16"/>
  <c r="I351" i="16"/>
  <c r="G351" i="16"/>
  <c r="K346" i="16"/>
  <c r="I346" i="16"/>
  <c r="G346" i="16"/>
  <c r="K336" i="16"/>
  <c r="I336" i="16"/>
  <c r="G336" i="16"/>
  <c r="I331" i="16"/>
  <c r="G331" i="16"/>
  <c r="M326" i="16"/>
  <c r="K326" i="16"/>
  <c r="G326" i="16"/>
  <c r="K321" i="16"/>
  <c r="I321" i="16"/>
  <c r="G321" i="16"/>
  <c r="K316" i="16"/>
  <c r="I316" i="16"/>
  <c r="G316" i="16"/>
  <c r="K311" i="16"/>
  <c r="I311" i="16"/>
  <c r="G311" i="16"/>
  <c r="K306" i="16"/>
  <c r="I306" i="16"/>
  <c r="G306" i="16"/>
  <c r="K301" i="16"/>
  <c r="I301" i="16"/>
  <c r="G301" i="16"/>
  <c r="K296" i="16"/>
  <c r="I296" i="16"/>
  <c r="G296" i="16"/>
  <c r="K291" i="16"/>
  <c r="I291" i="16"/>
  <c r="G291" i="16"/>
  <c r="K286" i="16"/>
  <c r="I286" i="16"/>
  <c r="G286" i="16"/>
  <c r="K281" i="16"/>
  <c r="I281" i="16"/>
  <c r="G281" i="16"/>
  <c r="K276" i="16"/>
  <c r="I276" i="16"/>
  <c r="G276" i="16"/>
  <c r="K271" i="16"/>
  <c r="I271" i="16"/>
  <c r="G271" i="16"/>
  <c r="K266" i="16"/>
  <c r="I266" i="16"/>
  <c r="G266" i="16"/>
  <c r="K261" i="16"/>
  <c r="I261" i="16"/>
  <c r="G261" i="16"/>
  <c r="K256" i="16"/>
  <c r="I256" i="16"/>
  <c r="G256" i="16"/>
  <c r="K251" i="16"/>
  <c r="I251" i="16"/>
  <c r="G251" i="16"/>
  <c r="K246" i="16"/>
  <c r="I246" i="16"/>
  <c r="G246" i="16"/>
  <c r="K241" i="16"/>
  <c r="I241" i="16"/>
  <c r="G241" i="16"/>
  <c r="K236" i="16"/>
  <c r="I236" i="16"/>
  <c r="G236" i="16"/>
  <c r="K226" i="16"/>
  <c r="I226" i="16"/>
  <c r="G226" i="16"/>
  <c r="I221" i="16"/>
  <c r="G221" i="16"/>
  <c r="M216" i="16"/>
  <c r="K216" i="16"/>
  <c r="G216" i="16"/>
  <c r="K211" i="16"/>
  <c r="I211" i="16"/>
  <c r="G211" i="16"/>
  <c r="K206" i="16"/>
  <c r="I206" i="16"/>
  <c r="G206" i="16"/>
  <c r="K201" i="16"/>
  <c r="I201" i="16"/>
  <c r="G201" i="16"/>
  <c r="K196" i="16"/>
  <c r="I196" i="16"/>
  <c r="G196" i="16"/>
  <c r="K191" i="16"/>
  <c r="I191" i="16"/>
  <c r="G191" i="16"/>
  <c r="K186" i="16"/>
  <c r="I186" i="16"/>
  <c r="G186" i="16"/>
  <c r="K181" i="16"/>
  <c r="I181" i="16"/>
  <c r="G181" i="16"/>
  <c r="K176" i="16"/>
  <c r="I176" i="16"/>
  <c r="G176" i="16"/>
  <c r="K171" i="16"/>
  <c r="I171" i="16"/>
  <c r="G171" i="16"/>
  <c r="K166" i="16"/>
  <c r="I166" i="16"/>
  <c r="G166" i="16"/>
  <c r="K161" i="16"/>
  <c r="I161" i="16"/>
  <c r="G161" i="16"/>
  <c r="K156" i="16"/>
  <c r="I156" i="16"/>
  <c r="G156" i="16"/>
  <c r="K151" i="16"/>
  <c r="I151" i="16"/>
  <c r="G151" i="16"/>
  <c r="K146" i="16"/>
  <c r="I146" i="16"/>
  <c r="G146" i="16"/>
  <c r="K141" i="16"/>
  <c r="I141" i="16"/>
  <c r="G141" i="16"/>
  <c r="K136" i="16"/>
  <c r="I136" i="16"/>
  <c r="G136" i="16"/>
  <c r="K131" i="16"/>
  <c r="I131" i="16"/>
  <c r="G131" i="16"/>
  <c r="K126" i="16"/>
  <c r="I126" i="16"/>
  <c r="G126" i="16"/>
  <c r="K116" i="16"/>
  <c r="I116" i="16"/>
  <c r="G116" i="16"/>
  <c r="I111" i="16"/>
  <c r="G111" i="16"/>
  <c r="M106" i="16"/>
  <c r="K106" i="16"/>
  <c r="G106" i="16"/>
  <c r="K101" i="16"/>
  <c r="I101" i="16"/>
  <c r="G101" i="16"/>
  <c r="K96" i="16"/>
  <c r="I96" i="16"/>
  <c r="G96" i="16"/>
  <c r="K91" i="16"/>
  <c r="I91" i="16"/>
  <c r="G91" i="16"/>
  <c r="K86" i="16"/>
  <c r="I86" i="16"/>
  <c r="G86" i="16"/>
  <c r="K81" i="16"/>
  <c r="I81" i="16"/>
  <c r="G81" i="16"/>
  <c r="K76" i="16"/>
  <c r="I76" i="16"/>
  <c r="G76" i="16"/>
  <c r="K71" i="16"/>
  <c r="I71" i="16"/>
  <c r="G71" i="16"/>
  <c r="K66" i="16"/>
  <c r="I66" i="16"/>
  <c r="G66" i="16"/>
  <c r="K61" i="16"/>
  <c r="I61" i="16"/>
  <c r="G61" i="16"/>
  <c r="K56" i="16"/>
  <c r="I56" i="16"/>
  <c r="G56" i="16"/>
  <c r="K51" i="16"/>
  <c r="I51" i="16"/>
  <c r="G51" i="16"/>
  <c r="K46" i="16"/>
  <c r="I46" i="16"/>
  <c r="G46" i="16"/>
  <c r="K41" i="16"/>
  <c r="I41" i="16"/>
  <c r="G41" i="16"/>
  <c r="K36" i="16"/>
  <c r="I36" i="16"/>
  <c r="G36" i="16"/>
  <c r="K31" i="16"/>
  <c r="I31" i="16"/>
  <c r="G31" i="16"/>
  <c r="K26" i="16"/>
  <c r="I26" i="16"/>
  <c r="G26" i="16"/>
  <c r="K21" i="16"/>
  <c r="I21" i="16"/>
  <c r="G21" i="16"/>
  <c r="K16" i="16"/>
  <c r="I16" i="16"/>
  <c r="G16" i="16"/>
  <c r="G117" i="16"/>
  <c r="G1427" i="16"/>
  <c r="G1426" i="16"/>
  <c r="G1425" i="16"/>
  <c r="G1424" i="16"/>
  <c r="N1310" i="16"/>
  <c r="N1305" i="16"/>
  <c r="N1208" i="16"/>
  <c r="N1206" i="16"/>
  <c r="N1200" i="16"/>
  <c r="N1195" i="16"/>
  <c r="N1090" i="16"/>
  <c r="N1085" i="16"/>
  <c r="N983" i="16"/>
  <c r="N980" i="16"/>
  <c r="N975" i="16"/>
  <c r="N870" i="16"/>
  <c r="N865" i="16"/>
  <c r="N760" i="16"/>
  <c r="N755" i="16"/>
  <c r="N649" i="16"/>
  <c r="N644" i="16"/>
  <c r="N539" i="16"/>
  <c r="N534" i="16"/>
  <c r="N429" i="16"/>
  <c r="N424" i="16"/>
  <c r="N319" i="16"/>
  <c r="N314" i="16"/>
  <c r="N209" i="16"/>
  <c r="N204" i="16"/>
  <c r="G1325" i="16"/>
  <c r="G1215" i="16"/>
  <c r="G1105" i="16"/>
  <c r="G995" i="16"/>
  <c r="G885" i="16"/>
  <c r="G775" i="16"/>
  <c r="G664" i="16"/>
  <c r="G554" i="16"/>
  <c r="G444" i="16"/>
  <c r="G334" i="16"/>
  <c r="G224" i="16"/>
  <c r="G114" i="16"/>
  <c r="M1427" i="16"/>
  <c r="M1426" i="16"/>
  <c r="M1425" i="16"/>
  <c r="M1424" i="16"/>
  <c r="M1421" i="16"/>
  <c r="M1416" i="16"/>
  <c r="I1432" i="16"/>
  <c r="I1431" i="16"/>
  <c r="I1430" i="16"/>
  <c r="I1429" i="16"/>
  <c r="I1422" i="16"/>
  <c r="I1421" i="16"/>
  <c r="I1420" i="16"/>
  <c r="I1419" i="16"/>
  <c r="I1417" i="16"/>
  <c r="I1416" i="16"/>
  <c r="I1415" i="16"/>
  <c r="I1414" i="16"/>
  <c r="I1412" i="16"/>
  <c r="I1411" i="16"/>
  <c r="I1410" i="16"/>
  <c r="I1409" i="16"/>
  <c r="I1407" i="16"/>
  <c r="I1406" i="16"/>
  <c r="I1405" i="16"/>
  <c r="I1404" i="16"/>
  <c r="I1402" i="16"/>
  <c r="I1401" i="16"/>
  <c r="I1400" i="16"/>
  <c r="I1399" i="16"/>
  <c r="I1403" i="16" s="1"/>
  <c r="I1397" i="16"/>
  <c r="I1396" i="16"/>
  <c r="I1395" i="16"/>
  <c r="I1394" i="16"/>
  <c r="I1392" i="16"/>
  <c r="I1391" i="16"/>
  <c r="I1390" i="16"/>
  <c r="I1389" i="16"/>
  <c r="I1393" i="16" s="1"/>
  <c r="I1387" i="16"/>
  <c r="I1386" i="16"/>
  <c r="I1385" i="16"/>
  <c r="I1384" i="16"/>
  <c r="I1382" i="16"/>
  <c r="I1381" i="16"/>
  <c r="I1380" i="16"/>
  <c r="I1379" i="16"/>
  <c r="I1377" i="16"/>
  <c r="I1376" i="16"/>
  <c r="I1375" i="16"/>
  <c r="I1374" i="16"/>
  <c r="I1378" i="16" s="1"/>
  <c r="I1372" i="16"/>
  <c r="I1371" i="16"/>
  <c r="I1370" i="16"/>
  <c r="I1369" i="16"/>
  <c r="I1367" i="16"/>
  <c r="I1366" i="16"/>
  <c r="I1365" i="16"/>
  <c r="I1364" i="16"/>
  <c r="I1362" i="16"/>
  <c r="I1361" i="16"/>
  <c r="I1360" i="16"/>
  <c r="I1359" i="16"/>
  <c r="I1357" i="16"/>
  <c r="I1356" i="16"/>
  <c r="I1355" i="16"/>
  <c r="I1354" i="16"/>
  <c r="I1352" i="16"/>
  <c r="I1351" i="16"/>
  <c r="I1350" i="16"/>
  <c r="I1349" i="16"/>
  <c r="I1347" i="16"/>
  <c r="I1346" i="16"/>
  <c r="I1345" i="16"/>
  <c r="I1344" i="16"/>
  <c r="I1342" i="16"/>
  <c r="I1341" i="16"/>
  <c r="I1340" i="16"/>
  <c r="I1339" i="16"/>
  <c r="I1343" i="16" s="1"/>
  <c r="I1335" i="16"/>
  <c r="I1336" i="16"/>
  <c r="I1337" i="16"/>
  <c r="I1334" i="16"/>
  <c r="X1444" i="16"/>
  <c r="G1437" i="16"/>
  <c r="G1436" i="16"/>
  <c r="G1435" i="16"/>
  <c r="G1434" i="16"/>
  <c r="G1438" i="16" s="1"/>
  <c r="G1432" i="16"/>
  <c r="G1431" i="16"/>
  <c r="G1430" i="16"/>
  <c r="G1429" i="16"/>
  <c r="G1422" i="16"/>
  <c r="G1421" i="16"/>
  <c r="G1420" i="16"/>
  <c r="G1419" i="16"/>
  <c r="G1414" i="16"/>
  <c r="G1418" i="16" s="1"/>
  <c r="G1415" i="16"/>
  <c r="G1416" i="16"/>
  <c r="G1417" i="16"/>
  <c r="G1412" i="16"/>
  <c r="G1411" i="16"/>
  <c r="G1410" i="16"/>
  <c r="G1409" i="16"/>
  <c r="G1413" i="16" s="1"/>
  <c r="G1407" i="16"/>
  <c r="G1406" i="16"/>
  <c r="G1405" i="16"/>
  <c r="G1404" i="16"/>
  <c r="G1402" i="16"/>
  <c r="G1401" i="16"/>
  <c r="G1400" i="16"/>
  <c r="G1399" i="16"/>
  <c r="G1403" i="16" s="1"/>
  <c r="G1397" i="16"/>
  <c r="G1396" i="16"/>
  <c r="G1395" i="16"/>
  <c r="G1394" i="16"/>
  <c r="G1392" i="16"/>
  <c r="G1391" i="16"/>
  <c r="G1390" i="16"/>
  <c r="G1389" i="16"/>
  <c r="G1387" i="16"/>
  <c r="G1386" i="16"/>
  <c r="G1385" i="16"/>
  <c r="G1384" i="16"/>
  <c r="G1382" i="16"/>
  <c r="G1381" i="16"/>
  <c r="G1380" i="16"/>
  <c r="G1379" i="16"/>
  <c r="G1377" i="16"/>
  <c r="G1376" i="16"/>
  <c r="G1375" i="16"/>
  <c r="G1374" i="16"/>
  <c r="G1372" i="16"/>
  <c r="G1371" i="16"/>
  <c r="G1373" i="16" s="1"/>
  <c r="G1370" i="16"/>
  <c r="G1369" i="16"/>
  <c r="G1367" i="16"/>
  <c r="G1366" i="16"/>
  <c r="G1365" i="16"/>
  <c r="G1364" i="16"/>
  <c r="G1368" i="16" s="1"/>
  <c r="G1362" i="16"/>
  <c r="G1361" i="16"/>
  <c r="G1360" i="16"/>
  <c r="G1359" i="16"/>
  <c r="G1357" i="16"/>
  <c r="G1356" i="16"/>
  <c r="G1355" i="16"/>
  <c r="G1354" i="16"/>
  <c r="G1358" i="16" s="1"/>
  <c r="G1352" i="16"/>
  <c r="G1351" i="16"/>
  <c r="G1350" i="16"/>
  <c r="G1349" i="16"/>
  <c r="G1353" i="16" s="1"/>
  <c r="G1347" i="16"/>
  <c r="G1346" i="16"/>
  <c r="G1348" i="16" s="1"/>
  <c r="G1345" i="16"/>
  <c r="G1344" i="16"/>
  <c r="G1342" i="16"/>
  <c r="G1341" i="16"/>
  <c r="G1340" i="16"/>
  <c r="G1339" i="16"/>
  <c r="G1343" i="16" s="1"/>
  <c r="G1335" i="16"/>
  <c r="G1336" i="16"/>
  <c r="G1337" i="16"/>
  <c r="G1334" i="16"/>
  <c r="G1331" i="16"/>
  <c r="G1330" i="16"/>
  <c r="G1329" i="16"/>
  <c r="G1328" i="16"/>
  <c r="G1221" i="16"/>
  <c r="G1220" i="16"/>
  <c r="G1219" i="16"/>
  <c r="G1218" i="16"/>
  <c r="G1111" i="16"/>
  <c r="G1110" i="16"/>
  <c r="G1109" i="16"/>
  <c r="G1108" i="16"/>
  <c r="G1001" i="16"/>
  <c r="I1000" i="16"/>
  <c r="G1000" i="16"/>
  <c r="I999" i="16"/>
  <c r="G999" i="16"/>
  <c r="G998" i="16"/>
  <c r="G891" i="16"/>
  <c r="G890" i="16"/>
  <c r="G889" i="16"/>
  <c r="G888" i="16"/>
  <c r="G781" i="16"/>
  <c r="G780" i="16"/>
  <c r="G779" i="16"/>
  <c r="G778" i="16"/>
  <c r="G670" i="16"/>
  <c r="G669" i="16"/>
  <c r="G668" i="16"/>
  <c r="G667" i="16"/>
  <c r="G560" i="16"/>
  <c r="G559" i="16"/>
  <c r="G558" i="16"/>
  <c r="G557" i="16"/>
  <c r="G450" i="16"/>
  <c r="G449" i="16"/>
  <c r="G448" i="16"/>
  <c r="G447" i="16"/>
  <c r="G340" i="16"/>
  <c r="G339" i="16"/>
  <c r="G338" i="16"/>
  <c r="G337" i="16"/>
  <c r="G230" i="16"/>
  <c r="G229" i="16"/>
  <c r="G228" i="16"/>
  <c r="G227" i="16"/>
  <c r="G119" i="16"/>
  <c r="K1321" i="16"/>
  <c r="K1320" i="16"/>
  <c r="N1320" i="16" s="1"/>
  <c r="K1319" i="16"/>
  <c r="K1318" i="16"/>
  <c r="I1316" i="16"/>
  <c r="I1315" i="16"/>
  <c r="I1314" i="16"/>
  <c r="N1314" i="16" s="1"/>
  <c r="I1313" i="16"/>
  <c r="I1328" i="16" s="1"/>
  <c r="K1211" i="16"/>
  <c r="K1210" i="16"/>
  <c r="K1209" i="16"/>
  <c r="K1208" i="16"/>
  <c r="K1212" i="16" s="1"/>
  <c r="I1206" i="16"/>
  <c r="I1221" i="16" s="1"/>
  <c r="I1205" i="16"/>
  <c r="I1204" i="16"/>
  <c r="I1203" i="16"/>
  <c r="K1101" i="16"/>
  <c r="N1101" i="16" s="1"/>
  <c r="K1100" i="16"/>
  <c r="K1099" i="16"/>
  <c r="K1098" i="16"/>
  <c r="N1098" i="16" s="1"/>
  <c r="I1096" i="16"/>
  <c r="I1111" i="16" s="1"/>
  <c r="I1095" i="16"/>
  <c r="I1110" i="16" s="1"/>
  <c r="I1094" i="16"/>
  <c r="I1109" i="16" s="1"/>
  <c r="I1093" i="16"/>
  <c r="I1108" i="16" s="1"/>
  <c r="K991" i="16"/>
  <c r="K990" i="16"/>
  <c r="K989" i="16"/>
  <c r="K988" i="16"/>
  <c r="N988" i="16" s="1"/>
  <c r="I986" i="16"/>
  <c r="I1001" i="16" s="1"/>
  <c r="I985" i="16"/>
  <c r="N985" i="16" s="1"/>
  <c r="I984" i="16"/>
  <c r="N984" i="16" s="1"/>
  <c r="I983" i="16"/>
  <c r="I998" i="16" s="1"/>
  <c r="I1220" i="16" l="1"/>
  <c r="N1205" i="16"/>
  <c r="G1363" i="16"/>
  <c r="G1428" i="16"/>
  <c r="I1338" i="16"/>
  <c r="I1433" i="16"/>
  <c r="K992" i="16"/>
  <c r="N1204" i="16"/>
  <c r="I1207" i="16"/>
  <c r="N1319" i="16"/>
  <c r="G1408" i="16"/>
  <c r="G1423" i="16"/>
  <c r="I1383" i="16"/>
  <c r="I1398" i="16"/>
  <c r="G1388" i="16"/>
  <c r="I1363" i="16"/>
  <c r="I1423" i="16"/>
  <c r="I1330" i="16"/>
  <c r="N1315" i="16"/>
  <c r="I1331" i="16"/>
  <c r="N1316" i="16"/>
  <c r="G1378" i="16"/>
  <c r="G1393" i="16"/>
  <c r="K1102" i="16"/>
  <c r="I1317" i="16"/>
  <c r="G1332" i="16"/>
  <c r="N1318" i="16"/>
  <c r="K1322" i="16"/>
  <c r="I1353" i="16"/>
  <c r="I1368" i="16"/>
  <c r="I1413" i="16"/>
  <c r="N1313" i="16"/>
  <c r="N1317" i="16" s="1"/>
  <c r="I1097" i="16"/>
  <c r="N1094" i="16"/>
  <c r="N1095" i="16"/>
  <c r="N1096" i="16"/>
  <c r="I987" i="16"/>
  <c r="N989" i="16"/>
  <c r="N992" i="16" s="1"/>
  <c r="N1210" i="16"/>
  <c r="N1321" i="16"/>
  <c r="N1211" i="16"/>
  <c r="N990" i="16"/>
  <c r="N986" i="16"/>
  <c r="N987" i="16" s="1"/>
  <c r="N1099" i="16"/>
  <c r="N991" i="16"/>
  <c r="N1100" i="16"/>
  <c r="N1209" i="16"/>
  <c r="N1212" i="16" s="1"/>
  <c r="F1439" i="16"/>
  <c r="I1218" i="16"/>
  <c r="N1203" i="16"/>
  <c r="N1093" i="16"/>
  <c r="N1097" i="16" s="1"/>
  <c r="I1112" i="16"/>
  <c r="G1222" i="16"/>
  <c r="G892" i="16"/>
  <c r="I1002" i="16"/>
  <c r="I1329" i="16"/>
  <c r="I1332" i="16" s="1"/>
  <c r="I1219" i="16"/>
  <c r="G561" i="16"/>
  <c r="G1112" i="16"/>
  <c r="G1002" i="16"/>
  <c r="G782" i="16"/>
  <c r="G671" i="16"/>
  <c r="G451" i="16"/>
  <c r="G341" i="16"/>
  <c r="F1441" i="16"/>
  <c r="F1440" i="16"/>
  <c r="G231" i="16"/>
  <c r="F1442" i="16"/>
  <c r="K771" i="16"/>
  <c r="K770" i="16"/>
  <c r="K769" i="16"/>
  <c r="K768" i="16"/>
  <c r="I766" i="16"/>
  <c r="I765" i="16"/>
  <c r="N765" i="16" s="1"/>
  <c r="I764" i="16"/>
  <c r="I763" i="16"/>
  <c r="I767" i="16" s="1"/>
  <c r="K660" i="16"/>
  <c r="K659" i="16"/>
  <c r="K658" i="16"/>
  <c r="K657" i="16"/>
  <c r="I655" i="16"/>
  <c r="I654" i="16"/>
  <c r="I653" i="16"/>
  <c r="N653" i="16" s="1"/>
  <c r="I652" i="16"/>
  <c r="K550" i="16"/>
  <c r="K549" i="16"/>
  <c r="K548" i="16"/>
  <c r="K547" i="16"/>
  <c r="I545" i="16"/>
  <c r="I544" i="16"/>
  <c r="I543" i="16"/>
  <c r="N543" i="16" s="1"/>
  <c r="I542" i="16"/>
  <c r="I546" i="16" s="1"/>
  <c r="K440" i="16"/>
  <c r="K439" i="16"/>
  <c r="K438" i="16"/>
  <c r="K437" i="16"/>
  <c r="I435" i="16"/>
  <c r="I434" i="16"/>
  <c r="I433" i="16"/>
  <c r="N433" i="16" s="1"/>
  <c r="I432" i="16"/>
  <c r="I436" i="16" s="1"/>
  <c r="K330" i="16"/>
  <c r="K329" i="16"/>
  <c r="K328" i="16"/>
  <c r="K327" i="16"/>
  <c r="K331" i="16" s="1"/>
  <c r="I325" i="16"/>
  <c r="I324" i="16"/>
  <c r="I323" i="16"/>
  <c r="N323" i="16" s="1"/>
  <c r="I322" i="16"/>
  <c r="K220" i="16"/>
  <c r="N220" i="16" s="1"/>
  <c r="K219" i="16"/>
  <c r="N219" i="16" s="1"/>
  <c r="K218" i="16"/>
  <c r="N218" i="16" s="1"/>
  <c r="K217" i="16"/>
  <c r="I215" i="16"/>
  <c r="I214" i="16"/>
  <c r="I213" i="16"/>
  <c r="N213" i="16" s="1"/>
  <c r="I212" i="16"/>
  <c r="I216" i="16" s="1"/>
  <c r="V1402" i="16"/>
  <c r="W1402" i="16" s="1"/>
  <c r="V1401" i="16"/>
  <c r="W1401" i="16" s="1"/>
  <c r="V1397" i="16"/>
  <c r="W1397" i="16" s="1"/>
  <c r="V1396" i="16"/>
  <c r="W1396" i="16" s="1"/>
  <c r="V1392" i="16"/>
  <c r="W1392" i="16" s="1"/>
  <c r="V1391" i="16"/>
  <c r="W1391" i="16" s="1"/>
  <c r="V1387" i="16"/>
  <c r="W1387" i="16" s="1"/>
  <c r="V1386" i="16"/>
  <c r="W1386" i="16" s="1"/>
  <c r="V1291" i="16"/>
  <c r="W1291" i="16" s="1"/>
  <c r="M1291" i="16"/>
  <c r="N1291" i="16" s="1"/>
  <c r="V1290" i="16"/>
  <c r="W1290" i="16" s="1"/>
  <c r="M1290" i="16"/>
  <c r="N1290" i="16" s="1"/>
  <c r="M1289" i="16"/>
  <c r="N1289" i="16" s="1"/>
  <c r="M1288" i="16"/>
  <c r="V1286" i="16"/>
  <c r="W1286" i="16" s="1"/>
  <c r="M1286" i="16"/>
  <c r="N1286" i="16" s="1"/>
  <c r="V1285" i="16"/>
  <c r="W1285" i="16" s="1"/>
  <c r="M1285" i="16"/>
  <c r="N1285" i="16" s="1"/>
  <c r="M1284" i="16"/>
  <c r="N1284" i="16" s="1"/>
  <c r="M1283" i="16"/>
  <c r="V1281" i="16"/>
  <c r="W1281" i="16" s="1"/>
  <c r="M1281" i="16"/>
  <c r="N1281" i="16" s="1"/>
  <c r="V1280" i="16"/>
  <c r="W1280" i="16" s="1"/>
  <c r="M1280" i="16"/>
  <c r="N1280" i="16" s="1"/>
  <c r="M1279" i="16"/>
  <c r="N1279" i="16" s="1"/>
  <c r="M1278" i="16"/>
  <c r="V1276" i="16"/>
  <c r="W1276" i="16" s="1"/>
  <c r="M1276" i="16"/>
  <c r="N1276" i="16" s="1"/>
  <c r="V1275" i="16"/>
  <c r="W1275" i="16" s="1"/>
  <c r="M1275" i="16"/>
  <c r="N1275" i="16" s="1"/>
  <c r="M1274" i="16"/>
  <c r="N1274" i="16" s="1"/>
  <c r="M1273" i="16"/>
  <c r="M1271" i="16"/>
  <c r="N1271" i="16" s="1"/>
  <c r="M1270" i="16"/>
  <c r="N1270" i="16" s="1"/>
  <c r="M1269" i="16"/>
  <c r="N1269" i="16" s="1"/>
  <c r="M1268" i="16"/>
  <c r="M1266" i="16"/>
  <c r="N1266" i="16" s="1"/>
  <c r="M1265" i="16"/>
  <c r="N1265" i="16" s="1"/>
  <c r="M1264" i="16"/>
  <c r="N1264" i="16" s="1"/>
  <c r="M1263" i="16"/>
  <c r="V1181" i="16"/>
  <c r="W1181" i="16" s="1"/>
  <c r="M1181" i="16"/>
  <c r="N1181" i="16" s="1"/>
  <c r="V1180" i="16"/>
  <c r="W1180" i="16" s="1"/>
  <c r="M1180" i="16"/>
  <c r="N1180" i="16" s="1"/>
  <c r="M1179" i="16"/>
  <c r="N1179" i="16" s="1"/>
  <c r="M1178" i="16"/>
  <c r="V1176" i="16"/>
  <c r="W1176" i="16" s="1"/>
  <c r="M1176" i="16"/>
  <c r="N1176" i="16" s="1"/>
  <c r="V1175" i="16"/>
  <c r="W1175" i="16" s="1"/>
  <c r="M1175" i="16"/>
  <c r="N1175" i="16" s="1"/>
  <c r="M1174" i="16"/>
  <c r="N1174" i="16" s="1"/>
  <c r="M1173" i="16"/>
  <c r="V1171" i="16"/>
  <c r="W1171" i="16" s="1"/>
  <c r="M1171" i="16"/>
  <c r="N1171" i="16" s="1"/>
  <c r="V1170" i="16"/>
  <c r="W1170" i="16" s="1"/>
  <c r="M1170" i="16"/>
  <c r="N1170" i="16" s="1"/>
  <c r="M1169" i="16"/>
  <c r="N1169" i="16" s="1"/>
  <c r="M1168" i="16"/>
  <c r="V1166" i="16"/>
  <c r="W1166" i="16" s="1"/>
  <c r="M1166" i="16"/>
  <c r="N1166" i="16" s="1"/>
  <c r="V1165" i="16"/>
  <c r="W1165" i="16" s="1"/>
  <c r="M1165" i="16"/>
  <c r="N1165" i="16" s="1"/>
  <c r="M1164" i="16"/>
  <c r="N1164" i="16" s="1"/>
  <c r="M1163" i="16"/>
  <c r="M1161" i="16"/>
  <c r="N1161" i="16" s="1"/>
  <c r="M1160" i="16"/>
  <c r="N1160" i="16" s="1"/>
  <c r="M1159" i="16"/>
  <c r="N1159" i="16" s="1"/>
  <c r="M1158" i="16"/>
  <c r="M1156" i="16"/>
  <c r="N1156" i="16" s="1"/>
  <c r="M1155" i="16"/>
  <c r="N1155" i="16" s="1"/>
  <c r="M1154" i="16"/>
  <c r="N1154" i="16" s="1"/>
  <c r="M1153" i="16"/>
  <c r="V1071" i="16"/>
  <c r="W1071" i="16" s="1"/>
  <c r="M1071" i="16"/>
  <c r="N1071" i="16" s="1"/>
  <c r="V1070" i="16"/>
  <c r="W1070" i="16" s="1"/>
  <c r="M1070" i="16"/>
  <c r="N1070" i="16" s="1"/>
  <c r="M1069" i="16"/>
  <c r="N1069" i="16" s="1"/>
  <c r="M1068" i="16"/>
  <c r="V1066" i="16"/>
  <c r="W1066" i="16" s="1"/>
  <c r="M1066" i="16"/>
  <c r="N1066" i="16" s="1"/>
  <c r="V1065" i="16"/>
  <c r="W1065" i="16" s="1"/>
  <c r="M1065" i="16"/>
  <c r="N1065" i="16" s="1"/>
  <c r="M1064" i="16"/>
  <c r="N1064" i="16" s="1"/>
  <c r="M1063" i="16"/>
  <c r="V1061" i="16"/>
  <c r="W1061" i="16" s="1"/>
  <c r="M1061" i="16"/>
  <c r="N1061" i="16" s="1"/>
  <c r="V1060" i="16"/>
  <c r="W1060" i="16" s="1"/>
  <c r="M1060" i="16"/>
  <c r="N1060" i="16" s="1"/>
  <c r="M1059" i="16"/>
  <c r="N1059" i="16" s="1"/>
  <c r="M1058" i="16"/>
  <c r="V1056" i="16"/>
  <c r="W1056" i="16" s="1"/>
  <c r="M1056" i="16"/>
  <c r="N1056" i="16" s="1"/>
  <c r="V1055" i="16"/>
  <c r="W1055" i="16" s="1"/>
  <c r="M1055" i="16"/>
  <c r="N1055" i="16" s="1"/>
  <c r="M1054" i="16"/>
  <c r="N1054" i="16" s="1"/>
  <c r="M1053" i="16"/>
  <c r="M1051" i="16"/>
  <c r="N1051" i="16" s="1"/>
  <c r="M1050" i="16"/>
  <c r="N1050" i="16" s="1"/>
  <c r="M1049" i="16"/>
  <c r="N1049" i="16" s="1"/>
  <c r="M1048" i="16"/>
  <c r="M1046" i="16"/>
  <c r="N1046" i="16" s="1"/>
  <c r="M1045" i="16"/>
  <c r="N1045" i="16" s="1"/>
  <c r="M1044" i="16"/>
  <c r="N1044" i="16" s="1"/>
  <c r="M1043" i="16"/>
  <c r="V961" i="16"/>
  <c r="W961" i="16" s="1"/>
  <c r="M961" i="16"/>
  <c r="N961" i="16" s="1"/>
  <c r="V960" i="16"/>
  <c r="W960" i="16" s="1"/>
  <c r="M960" i="16"/>
  <c r="N960" i="16" s="1"/>
  <c r="M959" i="16"/>
  <c r="N959" i="16" s="1"/>
  <c r="M958" i="16"/>
  <c r="V956" i="16"/>
  <c r="W956" i="16" s="1"/>
  <c r="M956" i="16"/>
  <c r="N956" i="16" s="1"/>
  <c r="V955" i="16"/>
  <c r="W955" i="16" s="1"/>
  <c r="M955" i="16"/>
  <c r="N955" i="16" s="1"/>
  <c r="M954" i="16"/>
  <c r="N954" i="16" s="1"/>
  <c r="M953" i="16"/>
  <c r="V951" i="16"/>
  <c r="W951" i="16" s="1"/>
  <c r="M951" i="16"/>
  <c r="N951" i="16" s="1"/>
  <c r="V950" i="16"/>
  <c r="W950" i="16" s="1"/>
  <c r="M950" i="16"/>
  <c r="N950" i="16" s="1"/>
  <c r="M949" i="16"/>
  <c r="N949" i="16" s="1"/>
  <c r="M948" i="16"/>
  <c r="V946" i="16"/>
  <c r="W946" i="16" s="1"/>
  <c r="M946" i="16"/>
  <c r="N946" i="16" s="1"/>
  <c r="V945" i="16"/>
  <c r="W945" i="16" s="1"/>
  <c r="M945" i="16"/>
  <c r="N945" i="16" s="1"/>
  <c r="M944" i="16"/>
  <c r="N944" i="16" s="1"/>
  <c r="M943" i="16"/>
  <c r="M941" i="16"/>
  <c r="N941" i="16" s="1"/>
  <c r="M940" i="16"/>
  <c r="N940" i="16" s="1"/>
  <c r="M939" i="16"/>
  <c r="N939" i="16" s="1"/>
  <c r="M938" i="16"/>
  <c r="M936" i="16"/>
  <c r="N936" i="16" s="1"/>
  <c r="M935" i="16"/>
  <c r="N935" i="16" s="1"/>
  <c r="M934" i="16"/>
  <c r="N934" i="16" s="1"/>
  <c r="M933" i="16"/>
  <c r="V851" i="16"/>
  <c r="W851" i="16" s="1"/>
  <c r="M851" i="16"/>
  <c r="N851" i="16" s="1"/>
  <c r="V850" i="16"/>
  <c r="W850" i="16" s="1"/>
  <c r="M850" i="16"/>
  <c r="N850" i="16" s="1"/>
  <c r="M849" i="16"/>
  <c r="N849" i="16" s="1"/>
  <c r="M848" i="16"/>
  <c r="V846" i="16"/>
  <c r="W846" i="16" s="1"/>
  <c r="M846" i="16"/>
  <c r="N846" i="16" s="1"/>
  <c r="V845" i="16"/>
  <c r="W845" i="16" s="1"/>
  <c r="M845" i="16"/>
  <c r="N845" i="16" s="1"/>
  <c r="M844" i="16"/>
  <c r="N844" i="16" s="1"/>
  <c r="M843" i="16"/>
  <c r="V841" i="16"/>
  <c r="W841" i="16" s="1"/>
  <c r="M841" i="16"/>
  <c r="N841" i="16" s="1"/>
  <c r="V840" i="16"/>
  <c r="W840" i="16" s="1"/>
  <c r="M840" i="16"/>
  <c r="N840" i="16" s="1"/>
  <c r="M839" i="16"/>
  <c r="N839" i="16" s="1"/>
  <c r="M838" i="16"/>
  <c r="V836" i="16"/>
  <c r="W836" i="16" s="1"/>
  <c r="M836" i="16"/>
  <c r="N836" i="16" s="1"/>
  <c r="V835" i="16"/>
  <c r="W835" i="16" s="1"/>
  <c r="M835" i="16"/>
  <c r="N835" i="16" s="1"/>
  <c r="M834" i="16"/>
  <c r="N834" i="16" s="1"/>
  <c r="M833" i="16"/>
  <c r="M831" i="16"/>
  <c r="N831" i="16" s="1"/>
  <c r="M830" i="16"/>
  <c r="N830" i="16" s="1"/>
  <c r="M829" i="16"/>
  <c r="N829" i="16" s="1"/>
  <c r="M828" i="16"/>
  <c r="M826" i="16"/>
  <c r="N826" i="16" s="1"/>
  <c r="M825" i="16"/>
  <c r="N825" i="16" s="1"/>
  <c r="M824" i="16"/>
  <c r="N824" i="16" s="1"/>
  <c r="M823" i="16"/>
  <c r="V741" i="16"/>
  <c r="W741" i="16" s="1"/>
  <c r="M741" i="16"/>
  <c r="N741" i="16" s="1"/>
  <c r="V740" i="16"/>
  <c r="W740" i="16" s="1"/>
  <c r="M740" i="16"/>
  <c r="N740" i="16" s="1"/>
  <c r="M739" i="16"/>
  <c r="N739" i="16" s="1"/>
  <c r="M738" i="16"/>
  <c r="V736" i="16"/>
  <c r="W736" i="16" s="1"/>
  <c r="M736" i="16"/>
  <c r="N736" i="16" s="1"/>
  <c r="V735" i="16"/>
  <c r="W735" i="16" s="1"/>
  <c r="M735" i="16"/>
  <c r="N735" i="16" s="1"/>
  <c r="M734" i="16"/>
  <c r="N734" i="16" s="1"/>
  <c r="M733" i="16"/>
  <c r="V731" i="16"/>
  <c r="W731" i="16" s="1"/>
  <c r="M731" i="16"/>
  <c r="N731" i="16" s="1"/>
  <c r="V730" i="16"/>
  <c r="W730" i="16" s="1"/>
  <c r="M730" i="16"/>
  <c r="N730" i="16" s="1"/>
  <c r="M729" i="16"/>
  <c r="N729" i="16" s="1"/>
  <c r="M728" i="16"/>
  <c r="V726" i="16"/>
  <c r="W726" i="16" s="1"/>
  <c r="M726" i="16"/>
  <c r="N726" i="16" s="1"/>
  <c r="V725" i="16"/>
  <c r="W725" i="16" s="1"/>
  <c r="M725" i="16"/>
  <c r="N725" i="16" s="1"/>
  <c r="M724" i="16"/>
  <c r="N724" i="16" s="1"/>
  <c r="M723" i="16"/>
  <c r="M721" i="16"/>
  <c r="N721" i="16" s="1"/>
  <c r="M720" i="16"/>
  <c r="N720" i="16" s="1"/>
  <c r="M719" i="16"/>
  <c r="N719" i="16" s="1"/>
  <c r="M718" i="16"/>
  <c r="M716" i="16"/>
  <c r="N716" i="16" s="1"/>
  <c r="M715" i="16"/>
  <c r="N715" i="16" s="1"/>
  <c r="M714" i="16"/>
  <c r="N714" i="16" s="1"/>
  <c r="M713" i="16"/>
  <c r="V630" i="16"/>
  <c r="W630" i="16" s="1"/>
  <c r="M630" i="16"/>
  <c r="N630" i="16" s="1"/>
  <c r="V629" i="16"/>
  <c r="W629" i="16" s="1"/>
  <c r="M629" i="16"/>
  <c r="N629" i="16" s="1"/>
  <c r="M628" i="16"/>
  <c r="N628" i="16" s="1"/>
  <c r="M627" i="16"/>
  <c r="V625" i="16"/>
  <c r="W625" i="16" s="1"/>
  <c r="M625" i="16"/>
  <c r="N625" i="16" s="1"/>
  <c r="V624" i="16"/>
  <c r="W624" i="16" s="1"/>
  <c r="M624" i="16"/>
  <c r="N624" i="16" s="1"/>
  <c r="M623" i="16"/>
  <c r="N623" i="16" s="1"/>
  <c r="M622" i="16"/>
  <c r="V620" i="16"/>
  <c r="W620" i="16" s="1"/>
  <c r="M620" i="16"/>
  <c r="N620" i="16" s="1"/>
  <c r="V619" i="16"/>
  <c r="W619" i="16" s="1"/>
  <c r="M619" i="16"/>
  <c r="N619" i="16" s="1"/>
  <c r="M618" i="16"/>
  <c r="N618" i="16" s="1"/>
  <c r="M617" i="16"/>
  <c r="V615" i="16"/>
  <c r="W615" i="16" s="1"/>
  <c r="M615" i="16"/>
  <c r="N615" i="16" s="1"/>
  <c r="V614" i="16"/>
  <c r="W614" i="16" s="1"/>
  <c r="M614" i="16"/>
  <c r="N614" i="16" s="1"/>
  <c r="M613" i="16"/>
  <c r="N613" i="16" s="1"/>
  <c r="M612" i="16"/>
  <c r="M610" i="16"/>
  <c r="N610" i="16" s="1"/>
  <c r="M609" i="16"/>
  <c r="N609" i="16" s="1"/>
  <c r="M608" i="16"/>
  <c r="N608" i="16" s="1"/>
  <c r="M607" i="16"/>
  <c r="M605" i="16"/>
  <c r="N605" i="16" s="1"/>
  <c r="M604" i="16"/>
  <c r="N604" i="16" s="1"/>
  <c r="M603" i="16"/>
  <c r="N603" i="16" s="1"/>
  <c r="M602" i="16"/>
  <c r="V520" i="16"/>
  <c r="W520" i="16" s="1"/>
  <c r="M520" i="16"/>
  <c r="N520" i="16" s="1"/>
  <c r="V519" i="16"/>
  <c r="W519" i="16" s="1"/>
  <c r="M519" i="16"/>
  <c r="N519" i="16" s="1"/>
  <c r="M518" i="16"/>
  <c r="N518" i="16" s="1"/>
  <c r="M517" i="16"/>
  <c r="V515" i="16"/>
  <c r="W515" i="16" s="1"/>
  <c r="M515" i="16"/>
  <c r="N515" i="16" s="1"/>
  <c r="V514" i="16"/>
  <c r="W514" i="16" s="1"/>
  <c r="M514" i="16"/>
  <c r="N514" i="16" s="1"/>
  <c r="M513" i="16"/>
  <c r="N513" i="16" s="1"/>
  <c r="M512" i="16"/>
  <c r="V510" i="16"/>
  <c r="W510" i="16" s="1"/>
  <c r="M510" i="16"/>
  <c r="N510" i="16" s="1"/>
  <c r="V509" i="16"/>
  <c r="W509" i="16" s="1"/>
  <c r="M509" i="16"/>
  <c r="N509" i="16" s="1"/>
  <c r="M508" i="16"/>
  <c r="N508" i="16" s="1"/>
  <c r="M507" i="16"/>
  <c r="V505" i="16"/>
  <c r="W505" i="16" s="1"/>
  <c r="M505" i="16"/>
  <c r="N505" i="16" s="1"/>
  <c r="V504" i="16"/>
  <c r="W504" i="16" s="1"/>
  <c r="M504" i="16"/>
  <c r="N504" i="16" s="1"/>
  <c r="M503" i="16"/>
  <c r="N503" i="16" s="1"/>
  <c r="M502" i="16"/>
  <c r="M500" i="16"/>
  <c r="N500" i="16" s="1"/>
  <c r="M499" i="16"/>
  <c r="N499" i="16" s="1"/>
  <c r="M498" i="16"/>
  <c r="N498" i="16" s="1"/>
  <c r="M497" i="16"/>
  <c r="M495" i="16"/>
  <c r="N495" i="16" s="1"/>
  <c r="M494" i="16"/>
  <c r="N494" i="16" s="1"/>
  <c r="M493" i="16"/>
  <c r="N493" i="16" s="1"/>
  <c r="M492" i="16"/>
  <c r="V410" i="16"/>
  <c r="W410" i="16" s="1"/>
  <c r="M410" i="16"/>
  <c r="N410" i="16" s="1"/>
  <c r="V409" i="16"/>
  <c r="W409" i="16" s="1"/>
  <c r="M409" i="16"/>
  <c r="N409" i="16" s="1"/>
  <c r="M408" i="16"/>
  <c r="N408" i="16" s="1"/>
  <c r="M407" i="16"/>
  <c r="V405" i="16"/>
  <c r="W405" i="16" s="1"/>
  <c r="M405" i="16"/>
  <c r="N405" i="16" s="1"/>
  <c r="V404" i="16"/>
  <c r="W404" i="16" s="1"/>
  <c r="M404" i="16"/>
  <c r="N404" i="16" s="1"/>
  <c r="M403" i="16"/>
  <c r="N403" i="16" s="1"/>
  <c r="M402" i="16"/>
  <c r="V400" i="16"/>
  <c r="W400" i="16" s="1"/>
  <c r="M400" i="16"/>
  <c r="N400" i="16" s="1"/>
  <c r="V399" i="16"/>
  <c r="W399" i="16" s="1"/>
  <c r="M399" i="16"/>
  <c r="N399" i="16" s="1"/>
  <c r="M398" i="16"/>
  <c r="N398" i="16" s="1"/>
  <c r="M397" i="16"/>
  <c r="V395" i="16"/>
  <c r="W395" i="16" s="1"/>
  <c r="M395" i="16"/>
  <c r="N395" i="16" s="1"/>
  <c r="V394" i="16"/>
  <c r="W394" i="16" s="1"/>
  <c r="M394" i="16"/>
  <c r="N394" i="16" s="1"/>
  <c r="M393" i="16"/>
  <c r="N393" i="16" s="1"/>
  <c r="M392" i="16"/>
  <c r="M390" i="16"/>
  <c r="N390" i="16" s="1"/>
  <c r="M389" i="16"/>
  <c r="N389" i="16" s="1"/>
  <c r="M388" i="16"/>
  <c r="N388" i="16" s="1"/>
  <c r="M387" i="16"/>
  <c r="M385" i="16"/>
  <c r="N385" i="16" s="1"/>
  <c r="M384" i="16"/>
  <c r="N384" i="16" s="1"/>
  <c r="M383" i="16"/>
  <c r="N383" i="16" s="1"/>
  <c r="M382" i="16"/>
  <c r="V300" i="16"/>
  <c r="W300" i="16" s="1"/>
  <c r="M300" i="16"/>
  <c r="N300" i="16" s="1"/>
  <c r="V299" i="16"/>
  <c r="W299" i="16" s="1"/>
  <c r="M299" i="16"/>
  <c r="N299" i="16" s="1"/>
  <c r="M298" i="16"/>
  <c r="N298" i="16" s="1"/>
  <c r="M297" i="16"/>
  <c r="V295" i="16"/>
  <c r="W295" i="16" s="1"/>
  <c r="M295" i="16"/>
  <c r="N295" i="16" s="1"/>
  <c r="V294" i="16"/>
  <c r="W294" i="16" s="1"/>
  <c r="M294" i="16"/>
  <c r="N294" i="16" s="1"/>
  <c r="M293" i="16"/>
  <c r="N293" i="16" s="1"/>
  <c r="M292" i="16"/>
  <c r="V290" i="16"/>
  <c r="W290" i="16" s="1"/>
  <c r="M290" i="16"/>
  <c r="N290" i="16" s="1"/>
  <c r="V289" i="16"/>
  <c r="W289" i="16" s="1"/>
  <c r="M289" i="16"/>
  <c r="N289" i="16" s="1"/>
  <c r="M288" i="16"/>
  <c r="N288" i="16" s="1"/>
  <c r="M287" i="16"/>
  <c r="V285" i="16"/>
  <c r="W285" i="16" s="1"/>
  <c r="M285" i="16"/>
  <c r="N285" i="16" s="1"/>
  <c r="V284" i="16"/>
  <c r="W284" i="16" s="1"/>
  <c r="M284" i="16"/>
  <c r="N284" i="16" s="1"/>
  <c r="M283" i="16"/>
  <c r="N283" i="16" s="1"/>
  <c r="M282" i="16"/>
  <c r="M280" i="16"/>
  <c r="N280" i="16" s="1"/>
  <c r="M279" i="16"/>
  <c r="N279" i="16" s="1"/>
  <c r="M278" i="16"/>
  <c r="N278" i="16" s="1"/>
  <c r="M277" i="16"/>
  <c r="M275" i="16"/>
  <c r="N275" i="16" s="1"/>
  <c r="M274" i="16"/>
  <c r="N274" i="16" s="1"/>
  <c r="M273" i="16"/>
  <c r="N273" i="16" s="1"/>
  <c r="M272" i="16"/>
  <c r="V190" i="16"/>
  <c r="W190" i="16" s="1"/>
  <c r="M190" i="16"/>
  <c r="N190" i="16" s="1"/>
  <c r="V189" i="16"/>
  <c r="W189" i="16" s="1"/>
  <c r="M189" i="16"/>
  <c r="N189" i="16" s="1"/>
  <c r="M188" i="16"/>
  <c r="N188" i="16" s="1"/>
  <c r="M187" i="16"/>
  <c r="V185" i="16"/>
  <c r="W185" i="16" s="1"/>
  <c r="M185" i="16"/>
  <c r="N185" i="16" s="1"/>
  <c r="V184" i="16"/>
  <c r="W184" i="16" s="1"/>
  <c r="M184" i="16"/>
  <c r="N184" i="16" s="1"/>
  <c r="M183" i="16"/>
  <c r="N183" i="16" s="1"/>
  <c r="M182" i="16"/>
  <c r="V180" i="16"/>
  <c r="W180" i="16" s="1"/>
  <c r="M180" i="16"/>
  <c r="N180" i="16" s="1"/>
  <c r="V179" i="16"/>
  <c r="W179" i="16" s="1"/>
  <c r="M179" i="16"/>
  <c r="N179" i="16" s="1"/>
  <c r="M178" i="16"/>
  <c r="N178" i="16" s="1"/>
  <c r="M177" i="16"/>
  <c r="V175" i="16"/>
  <c r="W175" i="16" s="1"/>
  <c r="M175" i="16"/>
  <c r="N175" i="16" s="1"/>
  <c r="V174" i="16"/>
  <c r="W174" i="16" s="1"/>
  <c r="M174" i="16"/>
  <c r="N174" i="16" s="1"/>
  <c r="M173" i="16"/>
  <c r="N173" i="16" s="1"/>
  <c r="M172" i="16"/>
  <c r="M170" i="16"/>
  <c r="N170" i="16" s="1"/>
  <c r="M169" i="16"/>
  <c r="N169" i="16" s="1"/>
  <c r="M168" i="16"/>
  <c r="N168" i="16" s="1"/>
  <c r="M167" i="16"/>
  <c r="M165" i="16"/>
  <c r="N165" i="16" s="1"/>
  <c r="M164" i="16"/>
  <c r="N164" i="16" s="1"/>
  <c r="M163" i="16"/>
  <c r="N163" i="16" s="1"/>
  <c r="M162" i="16"/>
  <c r="G118" i="16"/>
  <c r="G120" i="16"/>
  <c r="V70" i="16"/>
  <c r="W70" i="16" s="1"/>
  <c r="M70" i="16"/>
  <c r="V69" i="16"/>
  <c r="W69" i="16" s="1"/>
  <c r="M69" i="16"/>
  <c r="N69" i="16" s="1"/>
  <c r="M68" i="16"/>
  <c r="N68" i="16" s="1"/>
  <c r="M67" i="16"/>
  <c r="V65" i="16"/>
  <c r="W65" i="16" s="1"/>
  <c r="M65" i="16"/>
  <c r="V64" i="16"/>
  <c r="W64" i="16" s="1"/>
  <c r="M64" i="16"/>
  <c r="N64" i="16" s="1"/>
  <c r="M63" i="16"/>
  <c r="N63" i="16" s="1"/>
  <c r="M62" i="16"/>
  <c r="V50" i="16"/>
  <c r="W50" i="16" s="1"/>
  <c r="M50" i="16"/>
  <c r="V49" i="16"/>
  <c r="W49" i="16" s="1"/>
  <c r="M49" i="16"/>
  <c r="M48" i="16"/>
  <c r="M47" i="16"/>
  <c r="M51" i="16" s="1"/>
  <c r="V45" i="16"/>
  <c r="W45" i="16" s="1"/>
  <c r="M45" i="16"/>
  <c r="V44" i="16"/>
  <c r="W44" i="16" s="1"/>
  <c r="M44" i="16"/>
  <c r="M43" i="16"/>
  <c r="M42" i="16"/>
  <c r="M40" i="16"/>
  <c r="M39" i="16"/>
  <c r="M38" i="16"/>
  <c r="M37" i="16"/>
  <c r="M41" i="16" s="1"/>
  <c r="M35" i="16"/>
  <c r="M34" i="16"/>
  <c r="M33" i="16"/>
  <c r="M32" i="16"/>
  <c r="M36" i="16" s="1"/>
  <c r="N277" i="16" l="1"/>
  <c r="N281" i="16" s="1"/>
  <c r="M281" i="16"/>
  <c r="N392" i="16"/>
  <c r="N396" i="16" s="1"/>
  <c r="M396" i="16"/>
  <c r="N507" i="16"/>
  <c r="N511" i="16" s="1"/>
  <c r="M511" i="16"/>
  <c r="N838" i="16"/>
  <c r="N842" i="16" s="1"/>
  <c r="M842" i="16"/>
  <c r="N1168" i="16"/>
  <c r="N1172" i="16" s="1"/>
  <c r="M1172" i="16"/>
  <c r="N943" i="16"/>
  <c r="N947" i="16" s="1"/>
  <c r="M947" i="16"/>
  <c r="N1158" i="16"/>
  <c r="N1162" i="16" s="1"/>
  <c r="M1162" i="16"/>
  <c r="N1102" i="16"/>
  <c r="N407" i="16"/>
  <c r="N411" i="16" s="1"/>
  <c r="M411" i="16"/>
  <c r="N728" i="16"/>
  <c r="N732" i="16" s="1"/>
  <c r="M732" i="16"/>
  <c r="N738" i="16"/>
  <c r="N742" i="16" s="1"/>
  <c r="M742" i="16"/>
  <c r="N1058" i="16"/>
  <c r="N1062" i="16" s="1"/>
  <c r="M1062" i="16"/>
  <c r="N172" i="16"/>
  <c r="N176" i="16" s="1"/>
  <c r="M176" i="16"/>
  <c r="N182" i="16"/>
  <c r="N186" i="16" s="1"/>
  <c r="M186" i="16"/>
  <c r="N272" i="16"/>
  <c r="N276" i="16" s="1"/>
  <c r="M276" i="16"/>
  <c r="N387" i="16"/>
  <c r="N391" i="16" s="1"/>
  <c r="M391" i="16"/>
  <c r="N502" i="16"/>
  <c r="N506" i="16" s="1"/>
  <c r="M506" i="16"/>
  <c r="N512" i="16"/>
  <c r="N516" i="16" s="1"/>
  <c r="M516" i="16"/>
  <c r="N602" i="16"/>
  <c r="N606" i="16" s="1"/>
  <c r="M606" i="16"/>
  <c r="N718" i="16"/>
  <c r="N722" i="16" s="1"/>
  <c r="M722" i="16"/>
  <c r="N833" i="16"/>
  <c r="N837" i="16" s="1"/>
  <c r="M837" i="16"/>
  <c r="N843" i="16"/>
  <c r="N847" i="16" s="1"/>
  <c r="M847" i="16"/>
  <c r="N933" i="16"/>
  <c r="N937" i="16" s="1"/>
  <c r="M937" i="16"/>
  <c r="N1048" i="16"/>
  <c r="N1052" i="16" s="1"/>
  <c r="M1052" i="16"/>
  <c r="N1163" i="16"/>
  <c r="N1167" i="16" s="1"/>
  <c r="M1167" i="16"/>
  <c r="N1173" i="16"/>
  <c r="N1177" i="16" s="1"/>
  <c r="M1177" i="16"/>
  <c r="N1263" i="16"/>
  <c r="N1267" i="16" s="1"/>
  <c r="M1267" i="16"/>
  <c r="I326" i="16"/>
  <c r="K441" i="16"/>
  <c r="I656" i="16"/>
  <c r="N768" i="16"/>
  <c r="K772" i="16"/>
  <c r="N492" i="16"/>
  <c r="N496" i="16" s="1"/>
  <c r="M496" i="16"/>
  <c r="N823" i="16"/>
  <c r="N827" i="16" s="1"/>
  <c r="M827" i="16"/>
  <c r="N1063" i="16"/>
  <c r="N1067" i="16" s="1"/>
  <c r="M1067" i="16"/>
  <c r="N657" i="16"/>
  <c r="K661" i="16"/>
  <c r="N517" i="16"/>
  <c r="N521" i="16" s="1"/>
  <c r="M521" i="16"/>
  <c r="N848" i="16"/>
  <c r="N852" i="16" s="1"/>
  <c r="M852" i="16"/>
  <c r="N1178" i="16"/>
  <c r="N1182" i="16" s="1"/>
  <c r="M1182" i="16"/>
  <c r="N67" i="16"/>
  <c r="M71" i="16"/>
  <c r="N167" i="16"/>
  <c r="N171" i="16" s="1"/>
  <c r="M171" i="16"/>
  <c r="N612" i="16"/>
  <c r="N616" i="16" s="1"/>
  <c r="M616" i="16"/>
  <c r="N622" i="16"/>
  <c r="N626" i="16" s="1"/>
  <c r="M626" i="16"/>
  <c r="N713" i="16"/>
  <c r="N717" i="16" s="1"/>
  <c r="M717" i="16"/>
  <c r="N828" i="16"/>
  <c r="N832" i="16" s="1"/>
  <c r="M832" i="16"/>
  <c r="N1283" i="16"/>
  <c r="N1287" i="16" s="1"/>
  <c r="M1287" i="16"/>
  <c r="N547" i="16"/>
  <c r="K551" i="16"/>
  <c r="N397" i="16"/>
  <c r="N401" i="16" s="1"/>
  <c r="M401" i="16"/>
  <c r="N162" i="16"/>
  <c r="N166" i="16" s="1"/>
  <c r="M166" i="16"/>
  <c r="N402" i="16"/>
  <c r="N406" i="16" s="1"/>
  <c r="M406" i="16"/>
  <c r="N607" i="16"/>
  <c r="N611" i="16" s="1"/>
  <c r="M611" i="16"/>
  <c r="N723" i="16"/>
  <c r="N727" i="16" s="1"/>
  <c r="M727" i="16"/>
  <c r="N733" i="16"/>
  <c r="N737" i="16" s="1"/>
  <c r="M737" i="16"/>
  <c r="N1053" i="16"/>
  <c r="N1057" i="16" s="1"/>
  <c r="M1057" i="16"/>
  <c r="N1268" i="16"/>
  <c r="N1272" i="16" s="1"/>
  <c r="M1272" i="16"/>
  <c r="N177" i="16"/>
  <c r="N181" i="16" s="1"/>
  <c r="M181" i="16"/>
  <c r="N187" i="16"/>
  <c r="N191" i="16" s="1"/>
  <c r="M191" i="16"/>
  <c r="N282" i="16"/>
  <c r="N286" i="16" s="1"/>
  <c r="M286" i="16"/>
  <c r="N292" i="16"/>
  <c r="N296" i="16" s="1"/>
  <c r="M296" i="16"/>
  <c r="N382" i="16"/>
  <c r="N386" i="16" s="1"/>
  <c r="M386" i="16"/>
  <c r="N497" i="16"/>
  <c r="N501" i="16" s="1"/>
  <c r="M501" i="16"/>
  <c r="N953" i="16"/>
  <c r="N957" i="16" s="1"/>
  <c r="M957" i="16"/>
  <c r="N1043" i="16"/>
  <c r="N1047" i="16" s="1"/>
  <c r="M1047" i="16"/>
  <c r="N1273" i="16"/>
  <c r="N1277" i="16" s="1"/>
  <c r="M1277" i="16"/>
  <c r="N217" i="16"/>
  <c r="N221" i="16" s="1"/>
  <c r="K221" i="16"/>
  <c r="N1322" i="16"/>
  <c r="N1068" i="16"/>
  <c r="N1072" i="16" s="1"/>
  <c r="M1072" i="16"/>
  <c r="M46" i="16"/>
  <c r="N62" i="16"/>
  <c r="N66" i="16" s="1"/>
  <c r="M66" i="16"/>
  <c r="N287" i="16"/>
  <c r="N291" i="16" s="1"/>
  <c r="M291" i="16"/>
  <c r="N297" i="16"/>
  <c r="N301" i="16" s="1"/>
  <c r="M301" i="16"/>
  <c r="N617" i="16"/>
  <c r="N621" i="16" s="1"/>
  <c r="M621" i="16"/>
  <c r="N627" i="16"/>
  <c r="N631" i="16" s="1"/>
  <c r="M631" i="16"/>
  <c r="N948" i="16"/>
  <c r="N952" i="16" s="1"/>
  <c r="M952" i="16"/>
  <c r="N958" i="16"/>
  <c r="N962" i="16" s="1"/>
  <c r="M962" i="16"/>
  <c r="N1278" i="16"/>
  <c r="N1282" i="16" s="1"/>
  <c r="M1282" i="16"/>
  <c r="N1288" i="16"/>
  <c r="N1292" i="16" s="1"/>
  <c r="M1292" i="16"/>
  <c r="N938" i="16"/>
  <c r="N942" i="16" s="1"/>
  <c r="M942" i="16"/>
  <c r="N1153" i="16"/>
  <c r="N1157" i="16" s="1"/>
  <c r="M1157" i="16"/>
  <c r="G121" i="16"/>
  <c r="N1207" i="16"/>
  <c r="I670" i="16"/>
  <c r="N655" i="16"/>
  <c r="I449" i="16"/>
  <c r="N434" i="16"/>
  <c r="N770" i="16"/>
  <c r="I229" i="16"/>
  <c r="N214" i="16"/>
  <c r="N659" i="16"/>
  <c r="K1222" i="16"/>
  <c r="N327" i="16"/>
  <c r="N331" i="16" s="1"/>
  <c r="N660" i="16"/>
  <c r="N439" i="16"/>
  <c r="N329" i="16"/>
  <c r="N440" i="16"/>
  <c r="K1332" i="16"/>
  <c r="I667" i="16"/>
  <c r="N652" i="16"/>
  <c r="I669" i="16"/>
  <c r="N654" i="16"/>
  <c r="I559" i="16"/>
  <c r="N544" i="16"/>
  <c r="I227" i="16"/>
  <c r="N212" i="16"/>
  <c r="I450" i="16"/>
  <c r="N435" i="16"/>
  <c r="K1112" i="16"/>
  <c r="I340" i="16"/>
  <c r="N325" i="16"/>
  <c r="N548" i="16"/>
  <c r="N771" i="16"/>
  <c r="K1002" i="16"/>
  <c r="N549" i="16"/>
  <c r="N328" i="16"/>
  <c r="N330" i="16"/>
  <c r="I1222" i="16"/>
  <c r="I779" i="16"/>
  <c r="N764" i="16"/>
  <c r="I557" i="16"/>
  <c r="N542" i="16"/>
  <c r="I447" i="16"/>
  <c r="N432" i="16"/>
  <c r="I781" i="16"/>
  <c r="N766" i="16"/>
  <c r="I337" i="16"/>
  <c r="N322" i="16"/>
  <c r="I560" i="16"/>
  <c r="N545" i="16"/>
  <c r="N769" i="16"/>
  <c r="I339" i="16"/>
  <c r="I341" i="16" s="1"/>
  <c r="N324" i="16"/>
  <c r="N658" i="16"/>
  <c r="N437" i="16"/>
  <c r="I230" i="16"/>
  <c r="N215" i="16"/>
  <c r="N438" i="16"/>
  <c r="N550" i="16"/>
  <c r="I778" i="16"/>
  <c r="N763" i="16"/>
  <c r="N767" i="16" s="1"/>
  <c r="N34" i="16"/>
  <c r="N47" i="16"/>
  <c r="I448" i="16"/>
  <c r="N35" i="16"/>
  <c r="N48" i="16"/>
  <c r="I338" i="16"/>
  <c r="N37" i="16"/>
  <c r="N49" i="16"/>
  <c r="I228" i="16"/>
  <c r="N38" i="16"/>
  <c r="N39" i="16"/>
  <c r="N50" i="16"/>
  <c r="N40" i="16"/>
  <c r="N42" i="16"/>
  <c r="N43" i="16"/>
  <c r="N44" i="16"/>
  <c r="N32" i="16"/>
  <c r="N36" i="16" s="1"/>
  <c r="N45" i="16"/>
  <c r="I668" i="16"/>
  <c r="I780" i="16"/>
  <c r="N33" i="16"/>
  <c r="I558" i="16"/>
  <c r="M1389" i="16"/>
  <c r="N1391" i="16"/>
  <c r="M1391" i="16"/>
  <c r="M1384" i="16"/>
  <c r="N1385" i="16"/>
  <c r="M1385" i="16"/>
  <c r="N1390" i="16"/>
  <c r="M1390" i="16"/>
  <c r="N1386" i="16"/>
  <c r="M1386" i="16"/>
  <c r="N70" i="16"/>
  <c r="N1392" i="16" s="1"/>
  <c r="M1392" i="16"/>
  <c r="N65" i="16"/>
  <c r="N1387" i="16" s="1"/>
  <c r="M1387" i="16"/>
  <c r="G672" i="16"/>
  <c r="N772" i="16" l="1"/>
  <c r="N546" i="16"/>
  <c r="M1388" i="16"/>
  <c r="N1384" i="16"/>
  <c r="N1388" i="16" s="1"/>
  <c r="N656" i="16"/>
  <c r="M1393" i="16"/>
  <c r="K451" i="16"/>
  <c r="N1389" i="16"/>
  <c r="N1393" i="16" s="1"/>
  <c r="N46" i="16"/>
  <c r="N661" i="16"/>
  <c r="I561" i="16"/>
  <c r="N51" i="16"/>
  <c r="N441" i="16"/>
  <c r="K341" i="16"/>
  <c r="N551" i="16"/>
  <c r="N326" i="16"/>
  <c r="N216" i="16"/>
  <c r="N41" i="16"/>
  <c r="I451" i="16"/>
  <c r="N436" i="16"/>
  <c r="N71" i="16"/>
  <c r="K561" i="16"/>
  <c r="K782" i="16"/>
  <c r="I671" i="16"/>
  <c r="I231" i="16"/>
  <c r="I782" i="16"/>
  <c r="K231" i="16"/>
  <c r="P43" i="13"/>
  <c r="O43" i="13"/>
  <c r="N43" i="13"/>
  <c r="M43" i="13"/>
  <c r="K43" i="13"/>
  <c r="J43" i="13"/>
  <c r="I43" i="13"/>
  <c r="F43" i="13"/>
  <c r="G43" i="13"/>
  <c r="E43" i="13"/>
  <c r="P24" i="13"/>
  <c r="O24" i="13"/>
  <c r="N24" i="13"/>
  <c r="M24" i="13"/>
  <c r="K24" i="13"/>
  <c r="J24" i="13"/>
  <c r="I24" i="13"/>
  <c r="F24" i="13"/>
  <c r="G24" i="13"/>
  <c r="E24" i="13"/>
  <c r="P5" i="13"/>
  <c r="O5" i="13"/>
  <c r="N5" i="13"/>
  <c r="M5" i="13"/>
  <c r="J5" i="13"/>
  <c r="K5" i="13"/>
  <c r="I5" i="13"/>
  <c r="G5" i="13"/>
  <c r="F5" i="13"/>
  <c r="E5" i="13"/>
  <c r="P45" i="13"/>
  <c r="O45" i="13"/>
  <c r="I45" i="13"/>
  <c r="K45" i="13" s="1"/>
  <c r="G45" i="13"/>
  <c r="F45" i="13"/>
  <c r="P44" i="13"/>
  <c r="O44" i="13"/>
  <c r="I44" i="13"/>
  <c r="K44" i="13" s="1"/>
  <c r="G44" i="13"/>
  <c r="F44" i="13"/>
  <c r="O23" i="13"/>
  <c r="O22" i="13"/>
  <c r="P23" i="13"/>
  <c r="I23" i="13"/>
  <c r="K23" i="13" s="1"/>
  <c r="G23" i="13"/>
  <c r="F23" i="13"/>
  <c r="P41" i="13"/>
  <c r="O41" i="13"/>
  <c r="K41" i="13"/>
  <c r="I41" i="13"/>
  <c r="J41" i="13" s="1"/>
  <c r="G41" i="13"/>
  <c r="F41" i="13"/>
  <c r="P40" i="13"/>
  <c r="O40" i="13"/>
  <c r="F40" i="13"/>
  <c r="G40" i="13"/>
  <c r="I40" i="13"/>
  <c r="J40" i="13" s="1"/>
  <c r="P22" i="13"/>
  <c r="I22" i="13"/>
  <c r="K22" i="13" s="1"/>
  <c r="G22" i="13"/>
  <c r="F22" i="13"/>
  <c r="P39" i="13"/>
  <c r="O39" i="13"/>
  <c r="F39" i="13"/>
  <c r="G39" i="13"/>
  <c r="I39" i="13"/>
  <c r="J39" i="13" s="1"/>
  <c r="P37" i="13"/>
  <c r="P38" i="13"/>
  <c r="O38" i="13"/>
  <c r="F38" i="13"/>
  <c r="G38" i="13"/>
  <c r="I38" i="13"/>
  <c r="J38" i="13" s="1"/>
  <c r="P21" i="13"/>
  <c r="F21" i="13"/>
  <c r="G21" i="13"/>
  <c r="I21" i="13"/>
  <c r="J21" i="13" s="1"/>
  <c r="O37" i="13"/>
  <c r="F37" i="13"/>
  <c r="G37" i="13"/>
  <c r="I37" i="13"/>
  <c r="J37" i="13" s="1"/>
  <c r="P20" i="13"/>
  <c r="O20" i="13"/>
  <c r="F20" i="13"/>
  <c r="G20" i="13"/>
  <c r="I20" i="13"/>
  <c r="J20" i="13" s="1"/>
  <c r="P19" i="13"/>
  <c r="O19" i="13"/>
  <c r="F19" i="13"/>
  <c r="G19" i="13"/>
  <c r="I19" i="13"/>
  <c r="K19" i="13" s="1"/>
  <c r="P18" i="13"/>
  <c r="O18" i="13"/>
  <c r="F18" i="13"/>
  <c r="G18" i="13"/>
  <c r="I18" i="13"/>
  <c r="K18" i="13" s="1"/>
  <c r="P17" i="13"/>
  <c r="O17" i="13"/>
  <c r="F17" i="13"/>
  <c r="G17" i="13"/>
  <c r="I17" i="13"/>
  <c r="J17" i="13" s="1"/>
  <c r="P16" i="13"/>
  <c r="O16" i="13"/>
  <c r="F16" i="13"/>
  <c r="G16" i="13"/>
  <c r="I16" i="13"/>
  <c r="K16" i="13" s="1"/>
  <c r="P15" i="13"/>
  <c r="F15" i="13"/>
  <c r="G15" i="13"/>
  <c r="I15" i="13"/>
  <c r="J15" i="13" s="1"/>
  <c r="P14" i="13"/>
  <c r="O14" i="13"/>
  <c r="F14" i="13"/>
  <c r="G14" i="13"/>
  <c r="I14" i="13"/>
  <c r="K14" i="13" s="1"/>
  <c r="P36" i="13"/>
  <c r="O36" i="13"/>
  <c r="F36" i="13"/>
  <c r="G36" i="13"/>
  <c r="I36" i="13"/>
  <c r="J36" i="13" s="1"/>
  <c r="P35" i="13"/>
  <c r="O35" i="13"/>
  <c r="F35" i="13"/>
  <c r="G35" i="13"/>
  <c r="I35" i="13"/>
  <c r="J35" i="13" s="1"/>
  <c r="P34" i="13"/>
  <c r="O34" i="13"/>
  <c r="F34" i="13"/>
  <c r="G34" i="13"/>
  <c r="I34" i="13"/>
  <c r="J34" i="13" s="1"/>
  <c r="P33" i="13"/>
  <c r="O33" i="13"/>
  <c r="F33" i="13"/>
  <c r="G33" i="13"/>
  <c r="I33" i="13"/>
  <c r="J33" i="13" s="1"/>
  <c r="P32" i="13"/>
  <c r="O32" i="13"/>
  <c r="F32" i="13"/>
  <c r="G32" i="13"/>
  <c r="I32" i="13"/>
  <c r="K32" i="13" s="1"/>
  <c r="P31" i="13"/>
  <c r="O31" i="13"/>
  <c r="F31" i="13"/>
  <c r="G31" i="13"/>
  <c r="I31" i="13"/>
  <c r="K31" i="13" s="1"/>
  <c r="P30" i="13"/>
  <c r="O30" i="13"/>
  <c r="F30" i="13"/>
  <c r="G30" i="13"/>
  <c r="I30" i="13"/>
  <c r="J30" i="13" s="1"/>
  <c r="O11" i="13"/>
  <c r="O12" i="13"/>
  <c r="O13" i="13"/>
  <c r="O15" i="13"/>
  <c r="O21" i="13"/>
  <c r="O29" i="13"/>
  <c r="O10" i="13"/>
  <c r="O6" i="13"/>
  <c r="O28" i="13"/>
  <c r="O26" i="13"/>
  <c r="O27" i="13"/>
  <c r="O25" i="13"/>
  <c r="J45" i="13" l="1"/>
  <c r="J44" i="13"/>
  <c r="K34" i="13"/>
  <c r="K37" i="13"/>
  <c r="K40" i="13"/>
  <c r="K30" i="13"/>
  <c r="J32" i="13"/>
  <c r="K17" i="13"/>
  <c r="J19" i="13"/>
  <c r="K38" i="13"/>
  <c r="K39" i="13"/>
  <c r="J23" i="13"/>
  <c r="J22" i="13"/>
  <c r="K33" i="13"/>
  <c r="J18" i="13"/>
  <c r="K20" i="13"/>
  <c r="K21" i="13"/>
  <c r="K36" i="13"/>
  <c r="J16" i="13"/>
  <c r="K15" i="13"/>
  <c r="J31" i="13"/>
  <c r="J14" i="13"/>
  <c r="K35" i="13"/>
  <c r="AB148" i="17"/>
  <c r="AK146" i="17"/>
  <c r="AL146" i="17" s="1"/>
  <c r="AM146" i="17" s="1"/>
  <c r="AE146" i="17"/>
  <c r="W146" i="17"/>
  <c r="E146" i="17"/>
  <c r="AK137" i="17"/>
  <c r="AL137" i="17" s="1"/>
  <c r="AM137" i="17" s="1"/>
  <c r="AE137" i="17"/>
  <c r="E137" i="17"/>
  <c r="AK128" i="17"/>
  <c r="AL128" i="17" s="1"/>
  <c r="AM128" i="17" s="1"/>
  <c r="AI128" i="17"/>
  <c r="AJ128" i="17" s="1"/>
  <c r="AG128" i="17"/>
  <c r="AE128" i="17"/>
  <c r="AC128" i="17"/>
  <c r="AD128" i="17" s="1"/>
  <c r="AA128" i="17"/>
  <c r="V128" i="17"/>
  <c r="Y128" i="17" s="1"/>
  <c r="S128" i="17"/>
  <c r="T128" i="17" s="1"/>
  <c r="U128" i="17" s="1"/>
  <c r="Q128" i="17"/>
  <c r="R128" i="17" s="1"/>
  <c r="O128" i="17"/>
  <c r="M128" i="17"/>
  <c r="K128" i="17"/>
  <c r="L128" i="17" s="1"/>
  <c r="I128" i="17"/>
  <c r="D128" i="17"/>
  <c r="G128" i="17" s="1"/>
  <c r="AK119" i="17"/>
  <c r="AL119" i="17" s="1"/>
  <c r="AM119" i="17" s="1"/>
  <c r="AI119" i="17"/>
  <c r="AJ119" i="17" s="1"/>
  <c r="AG119" i="17"/>
  <c r="AE119" i="17"/>
  <c r="AC119" i="17"/>
  <c r="AD119" i="17" s="1"/>
  <c r="AA119" i="17"/>
  <c r="V119" i="17"/>
  <c r="Y119" i="17" s="1"/>
  <c r="S119" i="17"/>
  <c r="T119" i="17" s="1"/>
  <c r="U119" i="17" s="1"/>
  <c r="Q119" i="17"/>
  <c r="R119" i="17" s="1"/>
  <c r="O119" i="17"/>
  <c r="M119" i="17"/>
  <c r="K119" i="17"/>
  <c r="L119" i="17" s="1"/>
  <c r="I119" i="17"/>
  <c r="D119" i="17"/>
  <c r="G119" i="17" s="1"/>
  <c r="AK110" i="17"/>
  <c r="AL110" i="17" s="1"/>
  <c r="AM110" i="17" s="1"/>
  <c r="AI110" i="17"/>
  <c r="AJ110" i="17" s="1"/>
  <c r="AG110" i="17"/>
  <c r="AE110" i="17"/>
  <c r="AC110" i="17"/>
  <c r="AD110" i="17" s="1"/>
  <c r="AA110" i="17"/>
  <c r="V110" i="17"/>
  <c r="Y110" i="17" s="1"/>
  <c r="S110" i="17"/>
  <c r="T110" i="17" s="1"/>
  <c r="U110" i="17" s="1"/>
  <c r="Q110" i="17"/>
  <c r="R110" i="17" s="1"/>
  <c r="O110" i="17"/>
  <c r="M110" i="17"/>
  <c r="K110" i="17"/>
  <c r="L110" i="17" s="1"/>
  <c r="I110" i="17"/>
  <c r="D110" i="17"/>
  <c r="G110" i="17" s="1"/>
  <c r="AK101" i="17"/>
  <c r="AL101" i="17" s="1"/>
  <c r="AM101" i="17" s="1"/>
  <c r="AI101" i="17"/>
  <c r="AJ101" i="17" s="1"/>
  <c r="AG101" i="17"/>
  <c r="AE101" i="17"/>
  <c r="AC101" i="17"/>
  <c r="AD101" i="17" s="1"/>
  <c r="AA101" i="17"/>
  <c r="V101" i="17"/>
  <c r="Y101" i="17" s="1"/>
  <c r="S101" i="17"/>
  <c r="T101" i="17" s="1"/>
  <c r="U101" i="17" s="1"/>
  <c r="Q101" i="17"/>
  <c r="R101" i="17" s="1"/>
  <c r="O101" i="17"/>
  <c r="M101" i="17"/>
  <c r="K101" i="17"/>
  <c r="L101" i="17" s="1"/>
  <c r="I101" i="17"/>
  <c r="D101" i="17"/>
  <c r="G101" i="17" s="1"/>
  <c r="AK92" i="17"/>
  <c r="AL92" i="17" s="1"/>
  <c r="AM92" i="17" s="1"/>
  <c r="AI92" i="17"/>
  <c r="AJ92" i="17" s="1"/>
  <c r="AG92" i="17"/>
  <c r="AE92" i="17"/>
  <c r="AC92" i="17"/>
  <c r="AD92" i="17" s="1"/>
  <c r="AA92" i="17"/>
  <c r="V92" i="17"/>
  <c r="Y92" i="17" s="1"/>
  <c r="S92" i="17"/>
  <c r="T92" i="17" s="1"/>
  <c r="U92" i="17" s="1"/>
  <c r="Q92" i="17"/>
  <c r="R92" i="17" s="1"/>
  <c r="O92" i="17"/>
  <c r="M92" i="17"/>
  <c r="K92" i="17"/>
  <c r="L92" i="17" s="1"/>
  <c r="I92" i="17"/>
  <c r="D92" i="17"/>
  <c r="G92" i="17" s="1"/>
  <c r="AK83" i="17"/>
  <c r="AL83" i="17" s="1"/>
  <c r="AM83" i="17" s="1"/>
  <c r="AI83" i="17"/>
  <c r="AJ83" i="17" s="1"/>
  <c r="AG83" i="17"/>
  <c r="AE83" i="17"/>
  <c r="AC83" i="17"/>
  <c r="AD83" i="17" s="1"/>
  <c r="AA83" i="17"/>
  <c r="V83" i="17"/>
  <c r="Y83" i="17" s="1"/>
  <c r="S83" i="17"/>
  <c r="T83" i="17" s="1"/>
  <c r="U83" i="17" s="1"/>
  <c r="Q83" i="17"/>
  <c r="R83" i="17" s="1"/>
  <c r="O83" i="17"/>
  <c r="M83" i="17"/>
  <c r="K83" i="17"/>
  <c r="L83" i="17" s="1"/>
  <c r="I83" i="17"/>
  <c r="D83" i="17"/>
  <c r="G83" i="17" s="1"/>
  <c r="D77" i="17"/>
  <c r="AK74" i="17"/>
  <c r="AL74" i="17" s="1"/>
  <c r="AM74" i="17" s="1"/>
  <c r="AE74" i="17"/>
  <c r="Z74" i="17"/>
  <c r="AI74" i="17" s="1"/>
  <c r="AJ74" i="17" s="1"/>
  <c r="X74" i="17"/>
  <c r="AG74" i="17" s="1"/>
  <c r="W74" i="17"/>
  <c r="N74" i="17"/>
  <c r="J74" i="17"/>
  <c r="H74" i="17"/>
  <c r="F74" i="17"/>
  <c r="E74" i="17"/>
  <c r="AK65" i="17"/>
  <c r="AL65" i="17" s="1"/>
  <c r="AM65" i="17" s="1"/>
  <c r="AI65" i="17"/>
  <c r="AJ65" i="17" s="1"/>
  <c r="AG65" i="17"/>
  <c r="AE65" i="17"/>
  <c r="AC65" i="17"/>
  <c r="AD65" i="17" s="1"/>
  <c r="AA65" i="17"/>
  <c r="V65" i="17"/>
  <c r="Y65" i="17" s="1"/>
  <c r="S65" i="17"/>
  <c r="T65" i="17" s="1"/>
  <c r="U65" i="17" s="1"/>
  <c r="Q65" i="17"/>
  <c r="R65" i="17" s="1"/>
  <c r="O65" i="17"/>
  <c r="M65" i="17"/>
  <c r="K65" i="17"/>
  <c r="L65" i="17" s="1"/>
  <c r="I65" i="17"/>
  <c r="D65" i="17"/>
  <c r="G65" i="17" s="1"/>
  <c r="AK56" i="17"/>
  <c r="AL56" i="17" s="1"/>
  <c r="AM56" i="17" s="1"/>
  <c r="AI56" i="17"/>
  <c r="AJ56" i="17" s="1"/>
  <c r="AG56" i="17"/>
  <c r="AE56" i="17"/>
  <c r="AC56" i="17"/>
  <c r="AD56" i="17" s="1"/>
  <c r="AA56" i="17"/>
  <c r="V56" i="17"/>
  <c r="Y56" i="17" s="1"/>
  <c r="S56" i="17"/>
  <c r="T56" i="17" s="1"/>
  <c r="U56" i="17" s="1"/>
  <c r="Q56" i="17"/>
  <c r="R56" i="17" s="1"/>
  <c r="O56" i="17"/>
  <c r="M56" i="17"/>
  <c r="K56" i="17"/>
  <c r="L56" i="17" s="1"/>
  <c r="I56" i="17"/>
  <c r="D56" i="17"/>
  <c r="G56" i="17" s="1"/>
  <c r="AK47" i="17"/>
  <c r="AL47" i="17" s="1"/>
  <c r="AM47" i="17" s="1"/>
  <c r="AI47" i="17"/>
  <c r="AJ47" i="17" s="1"/>
  <c r="AG47" i="17"/>
  <c r="AE47" i="17"/>
  <c r="AC47" i="17"/>
  <c r="AD47" i="17" s="1"/>
  <c r="AA47" i="17"/>
  <c r="V47" i="17"/>
  <c r="Y47" i="17" s="1"/>
  <c r="S47" i="17"/>
  <c r="T47" i="17" s="1"/>
  <c r="U47" i="17" s="1"/>
  <c r="Q47" i="17"/>
  <c r="R47" i="17" s="1"/>
  <c r="O47" i="17"/>
  <c r="M47" i="17"/>
  <c r="K47" i="17"/>
  <c r="L47" i="17" s="1"/>
  <c r="I47" i="17"/>
  <c r="D47" i="17"/>
  <c r="G47" i="17" s="1"/>
  <c r="AK38" i="17"/>
  <c r="AL38" i="17" s="1"/>
  <c r="AM38" i="17" s="1"/>
  <c r="AI38" i="17"/>
  <c r="AJ38" i="17" s="1"/>
  <c r="AG38" i="17"/>
  <c r="AE38" i="17"/>
  <c r="AC38" i="17"/>
  <c r="AD38" i="17" s="1"/>
  <c r="AA38" i="17"/>
  <c r="V38" i="17"/>
  <c r="Y38" i="17" s="1"/>
  <c r="S38" i="17"/>
  <c r="T38" i="17" s="1"/>
  <c r="U38" i="17" s="1"/>
  <c r="Q38" i="17"/>
  <c r="R38" i="17" s="1"/>
  <c r="O38" i="17"/>
  <c r="M38" i="17"/>
  <c r="K38" i="17"/>
  <c r="L38" i="17" s="1"/>
  <c r="I38" i="17"/>
  <c r="D38" i="17"/>
  <c r="G38" i="17" s="1"/>
  <c r="AK29" i="17"/>
  <c r="AL29" i="17" s="1"/>
  <c r="AM29" i="17" s="1"/>
  <c r="AI29" i="17"/>
  <c r="AJ29" i="17" s="1"/>
  <c r="AG29" i="17"/>
  <c r="AE29" i="17"/>
  <c r="AC29" i="17"/>
  <c r="AD29" i="17" s="1"/>
  <c r="AA29" i="17"/>
  <c r="V29" i="17"/>
  <c r="Y29" i="17" s="1"/>
  <c r="S29" i="17"/>
  <c r="T29" i="17" s="1"/>
  <c r="U29" i="17" s="1"/>
  <c r="Q29" i="17"/>
  <c r="R29" i="17" s="1"/>
  <c r="O29" i="17"/>
  <c r="M29" i="17"/>
  <c r="K29" i="17"/>
  <c r="L29" i="17" s="1"/>
  <c r="I29" i="17"/>
  <c r="G29" i="17"/>
  <c r="AK20" i="17"/>
  <c r="AL20" i="17" s="1"/>
  <c r="AM20" i="17" s="1"/>
  <c r="AI20" i="17"/>
  <c r="AJ20" i="17" s="1"/>
  <c r="AG20" i="17"/>
  <c r="AE20" i="17"/>
  <c r="AC20" i="17"/>
  <c r="AD20" i="17" s="1"/>
  <c r="AA20" i="17"/>
  <c r="V20" i="17"/>
  <c r="Y20" i="17" s="1"/>
  <c r="S20" i="17"/>
  <c r="T20" i="17" s="1"/>
  <c r="U20" i="17" s="1"/>
  <c r="Q20" i="17"/>
  <c r="R20" i="17" s="1"/>
  <c r="O20" i="17"/>
  <c r="M20" i="17"/>
  <c r="K20" i="17"/>
  <c r="L20" i="17" s="1"/>
  <c r="I20" i="17"/>
  <c r="D20" i="17"/>
  <c r="G20" i="17" l="1"/>
  <c r="D74" i="17"/>
  <c r="AH128" i="17"/>
  <c r="P65" i="17"/>
  <c r="AH101" i="17"/>
  <c r="O74" i="17"/>
  <c r="P83" i="17"/>
  <c r="AH83" i="17"/>
  <c r="P92" i="17"/>
  <c r="K74" i="17"/>
  <c r="R74" i="17"/>
  <c r="AH110" i="17"/>
  <c r="D146" i="17"/>
  <c r="AC146" i="17"/>
  <c r="V146" i="17"/>
  <c r="V137" i="17"/>
  <c r="P119" i="17"/>
  <c r="P128" i="17"/>
  <c r="AC137" i="17"/>
  <c r="AD137" i="17" s="1"/>
  <c r="D137" i="17"/>
  <c r="AH119" i="17"/>
  <c r="P110" i="17"/>
  <c r="AH65" i="17"/>
  <c r="P101" i="17"/>
  <c r="AH92" i="17"/>
  <c r="L74" i="17"/>
  <c r="U74" i="17"/>
  <c r="M74" i="17"/>
  <c r="G74" i="17"/>
  <c r="AA74" i="17"/>
  <c r="S74" i="17"/>
  <c r="Y74" i="17"/>
  <c r="AH74" i="17"/>
  <c r="I74" i="17"/>
  <c r="AD74" i="17"/>
  <c r="V74" i="17"/>
  <c r="T74" i="17"/>
  <c r="AC74" i="17"/>
  <c r="Q74" i="17"/>
  <c r="P56" i="17"/>
  <c r="AH56" i="17"/>
  <c r="P47" i="17"/>
  <c r="AH47" i="17"/>
  <c r="P38" i="17"/>
  <c r="AH38" i="17"/>
  <c r="P29" i="17"/>
  <c r="AH29" i="17"/>
  <c r="P20" i="17"/>
  <c r="AH20" i="17"/>
  <c r="P74" i="17" l="1"/>
  <c r="P49" i="13" l="1"/>
  <c r="P48" i="13"/>
  <c r="P47" i="13"/>
  <c r="P46" i="13"/>
  <c r="F49" i="13"/>
  <c r="G49" i="13"/>
  <c r="I49" i="13"/>
  <c r="K49" i="13" s="1"/>
  <c r="F48" i="13"/>
  <c r="G48" i="13"/>
  <c r="I48" i="13"/>
  <c r="K48" i="13" s="1"/>
  <c r="F47" i="13"/>
  <c r="G47" i="13"/>
  <c r="I47" i="13"/>
  <c r="K47" i="13" s="1"/>
  <c r="F46" i="13"/>
  <c r="G46" i="13"/>
  <c r="I46" i="13"/>
  <c r="K46" i="13" s="1"/>
  <c r="P12" i="13"/>
  <c r="F12" i="13"/>
  <c r="G12" i="13"/>
  <c r="I12" i="13"/>
  <c r="K12" i="13" s="1"/>
  <c r="P13" i="13"/>
  <c r="F13" i="13"/>
  <c r="G13" i="13"/>
  <c r="I13" i="13"/>
  <c r="K13" i="13" s="1"/>
  <c r="P29" i="13"/>
  <c r="F29" i="13"/>
  <c r="G29" i="13"/>
  <c r="I29" i="13"/>
  <c r="J29" i="13" s="1"/>
  <c r="P10" i="13"/>
  <c r="F10" i="13"/>
  <c r="G10" i="13"/>
  <c r="I10" i="13"/>
  <c r="K10" i="13" s="1"/>
  <c r="P11" i="13"/>
  <c r="F11" i="13"/>
  <c r="G11" i="13"/>
  <c r="I11" i="13"/>
  <c r="K11" i="13" s="1"/>
  <c r="P6" i="13"/>
  <c r="F6" i="13"/>
  <c r="G6" i="13"/>
  <c r="I6" i="13"/>
  <c r="K6" i="13" s="1"/>
  <c r="P9" i="13"/>
  <c r="F9" i="13"/>
  <c r="G9" i="13"/>
  <c r="I9" i="13"/>
  <c r="K9" i="13" s="1"/>
  <c r="P8" i="13"/>
  <c r="F8" i="13"/>
  <c r="G8" i="13"/>
  <c r="I8" i="13"/>
  <c r="K8" i="13" s="1"/>
  <c r="P7" i="13"/>
  <c r="F7" i="13"/>
  <c r="G7" i="13"/>
  <c r="I7" i="13"/>
  <c r="K7" i="13" s="1"/>
  <c r="P28" i="13"/>
  <c r="I28" i="13"/>
  <c r="G28" i="13"/>
  <c r="F28" i="13"/>
  <c r="P26" i="13"/>
  <c r="I26" i="13"/>
  <c r="K26" i="13" s="1"/>
  <c r="G26" i="13"/>
  <c r="F26" i="13"/>
  <c r="P27" i="13"/>
  <c r="I27" i="13"/>
  <c r="J27" i="13" s="1"/>
  <c r="G27" i="13"/>
  <c r="F27" i="13"/>
  <c r="P25" i="13"/>
  <c r="I25" i="13"/>
  <c r="J25" i="13" s="1"/>
  <c r="G25" i="13"/>
  <c r="F25" i="13"/>
  <c r="AC22" i="17"/>
  <c r="E144" i="17"/>
  <c r="J13" i="13" l="1"/>
  <c r="K28" i="13"/>
  <c r="J28" i="13"/>
  <c r="J7" i="13"/>
  <c r="K27" i="13"/>
  <c r="K25" i="13"/>
  <c r="J6" i="13"/>
  <c r="K29" i="13"/>
  <c r="J9" i="13"/>
  <c r="J11" i="13"/>
  <c r="J26" i="13"/>
  <c r="J8" i="13"/>
  <c r="J10" i="13"/>
  <c r="J12" i="13"/>
  <c r="M554" i="16"/>
  <c r="N554" i="16" s="1"/>
  <c r="M1326" i="16"/>
  <c r="N1326" i="16" s="1"/>
  <c r="M1325" i="16"/>
  <c r="N1325" i="16" s="1"/>
  <c r="M1324" i="16"/>
  <c r="N1324" i="16" s="1"/>
  <c r="M1323" i="16"/>
  <c r="M1321" i="16"/>
  <c r="M1320" i="16"/>
  <c r="M1319" i="16"/>
  <c r="M1318" i="16"/>
  <c r="M1322" i="16" s="1"/>
  <c r="M1311" i="16"/>
  <c r="N1311" i="16" s="1"/>
  <c r="M1309" i="16"/>
  <c r="N1309" i="16" s="1"/>
  <c r="M1308" i="16"/>
  <c r="M1306" i="16"/>
  <c r="N1306" i="16" s="1"/>
  <c r="M1304" i="16"/>
  <c r="N1304" i="16" s="1"/>
  <c r="M1303" i="16"/>
  <c r="M1301" i="16"/>
  <c r="N1301" i="16" s="1"/>
  <c r="M1300" i="16"/>
  <c r="N1300" i="16" s="1"/>
  <c r="M1299" i="16"/>
  <c r="N1299" i="16" s="1"/>
  <c r="M1298" i="16"/>
  <c r="M1296" i="16"/>
  <c r="N1296" i="16" s="1"/>
  <c r="M1295" i="16"/>
  <c r="N1295" i="16" s="1"/>
  <c r="M1294" i="16"/>
  <c r="N1294" i="16" s="1"/>
  <c r="M1293" i="16"/>
  <c r="M1261" i="16"/>
  <c r="N1261" i="16" s="1"/>
  <c r="M1260" i="16"/>
  <c r="N1260" i="16" s="1"/>
  <c r="M1259" i="16"/>
  <c r="N1259" i="16" s="1"/>
  <c r="M1258" i="16"/>
  <c r="M1256" i="16"/>
  <c r="N1256" i="16" s="1"/>
  <c r="M1255" i="16"/>
  <c r="N1255" i="16" s="1"/>
  <c r="M1254" i="16"/>
  <c r="N1254" i="16" s="1"/>
  <c r="M1253" i="16"/>
  <c r="M1251" i="16"/>
  <c r="N1251" i="16" s="1"/>
  <c r="M1250" i="16"/>
  <c r="N1250" i="16" s="1"/>
  <c r="M1249" i="16"/>
  <c r="N1249" i="16" s="1"/>
  <c r="M1248" i="16"/>
  <c r="M1246" i="16"/>
  <c r="N1246" i="16" s="1"/>
  <c r="M1245" i="16"/>
  <c r="N1245" i="16" s="1"/>
  <c r="M1244" i="16"/>
  <c r="N1244" i="16" s="1"/>
  <c r="M1243" i="16"/>
  <c r="M1241" i="16"/>
  <c r="N1241" i="16" s="1"/>
  <c r="M1240" i="16"/>
  <c r="N1240" i="16" s="1"/>
  <c r="M1239" i="16"/>
  <c r="N1239" i="16" s="1"/>
  <c r="M1238" i="16"/>
  <c r="M1236" i="16"/>
  <c r="N1236" i="16" s="1"/>
  <c r="M1235" i="16"/>
  <c r="N1235" i="16" s="1"/>
  <c r="M1234" i="16"/>
  <c r="N1234" i="16" s="1"/>
  <c r="M1233" i="16"/>
  <c r="M1231" i="16"/>
  <c r="N1231" i="16" s="1"/>
  <c r="M1230" i="16"/>
  <c r="N1230" i="16" s="1"/>
  <c r="M1229" i="16"/>
  <c r="N1229" i="16" s="1"/>
  <c r="M1228" i="16"/>
  <c r="M1226" i="16"/>
  <c r="N1226" i="16" s="1"/>
  <c r="M1225" i="16"/>
  <c r="N1225" i="16" s="1"/>
  <c r="M1224" i="16"/>
  <c r="N1224" i="16" s="1"/>
  <c r="M1223" i="16"/>
  <c r="M1216" i="16"/>
  <c r="N1216" i="16" s="1"/>
  <c r="M1215" i="16"/>
  <c r="N1215" i="16" s="1"/>
  <c r="M1214" i="16"/>
  <c r="N1214" i="16" s="1"/>
  <c r="M1213" i="16"/>
  <c r="M1211" i="16"/>
  <c r="M1210" i="16"/>
  <c r="M1209" i="16"/>
  <c r="M1208" i="16"/>
  <c r="M1212" i="16" s="1"/>
  <c r="M1201" i="16"/>
  <c r="N1201" i="16" s="1"/>
  <c r="M1199" i="16"/>
  <c r="N1199" i="16" s="1"/>
  <c r="M1198" i="16"/>
  <c r="M1196" i="16"/>
  <c r="N1196" i="16" s="1"/>
  <c r="M1194" i="16"/>
  <c r="N1194" i="16" s="1"/>
  <c r="M1193" i="16"/>
  <c r="M1191" i="16"/>
  <c r="N1191" i="16" s="1"/>
  <c r="M1190" i="16"/>
  <c r="N1190" i="16" s="1"/>
  <c r="M1189" i="16"/>
  <c r="N1189" i="16" s="1"/>
  <c r="M1188" i="16"/>
  <c r="M1186" i="16"/>
  <c r="N1186" i="16" s="1"/>
  <c r="M1185" i="16"/>
  <c r="N1185" i="16" s="1"/>
  <c r="M1184" i="16"/>
  <c r="N1184" i="16" s="1"/>
  <c r="M1183" i="16"/>
  <c r="M1151" i="16"/>
  <c r="N1151" i="16" s="1"/>
  <c r="M1150" i="16"/>
  <c r="N1150" i="16" s="1"/>
  <c r="M1149" i="16"/>
  <c r="N1149" i="16" s="1"/>
  <c r="M1148" i="16"/>
  <c r="M1146" i="16"/>
  <c r="N1146" i="16" s="1"/>
  <c r="M1145" i="16"/>
  <c r="N1145" i="16" s="1"/>
  <c r="M1144" i="16"/>
  <c r="N1144" i="16" s="1"/>
  <c r="M1143" i="16"/>
  <c r="M1141" i="16"/>
  <c r="N1141" i="16" s="1"/>
  <c r="M1140" i="16"/>
  <c r="N1140" i="16" s="1"/>
  <c r="M1139" i="16"/>
  <c r="N1139" i="16" s="1"/>
  <c r="M1138" i="16"/>
  <c r="M1136" i="16"/>
  <c r="N1136" i="16" s="1"/>
  <c r="M1135" i="16"/>
  <c r="N1135" i="16" s="1"/>
  <c r="M1134" i="16"/>
  <c r="N1134" i="16" s="1"/>
  <c r="M1133" i="16"/>
  <c r="M1131" i="16"/>
  <c r="N1131" i="16" s="1"/>
  <c r="M1130" i="16"/>
  <c r="N1130" i="16" s="1"/>
  <c r="M1129" i="16"/>
  <c r="N1129" i="16" s="1"/>
  <c r="M1128" i="16"/>
  <c r="M1126" i="16"/>
  <c r="N1126" i="16" s="1"/>
  <c r="M1125" i="16"/>
  <c r="N1125" i="16" s="1"/>
  <c r="M1124" i="16"/>
  <c r="N1124" i="16" s="1"/>
  <c r="M1123" i="16"/>
  <c r="M1121" i="16"/>
  <c r="N1121" i="16" s="1"/>
  <c r="M1120" i="16"/>
  <c r="N1120" i="16" s="1"/>
  <c r="M1119" i="16"/>
  <c r="N1119" i="16" s="1"/>
  <c r="M1118" i="16"/>
  <c r="M1116" i="16"/>
  <c r="N1116" i="16" s="1"/>
  <c r="M1115" i="16"/>
  <c r="N1115" i="16" s="1"/>
  <c r="M1114" i="16"/>
  <c r="N1114" i="16" s="1"/>
  <c r="M1113" i="16"/>
  <c r="M1106" i="16"/>
  <c r="N1106" i="16" s="1"/>
  <c r="M1105" i="16"/>
  <c r="N1105" i="16" s="1"/>
  <c r="M1104" i="16"/>
  <c r="N1104" i="16" s="1"/>
  <c r="M1103" i="16"/>
  <c r="M1101" i="16"/>
  <c r="M1100" i="16"/>
  <c r="M1099" i="16"/>
  <c r="M1098" i="16"/>
  <c r="M1102" i="16" s="1"/>
  <c r="M1091" i="16"/>
  <c r="N1091" i="16" s="1"/>
  <c r="M1089" i="16"/>
  <c r="N1089" i="16" s="1"/>
  <c r="M1088" i="16"/>
  <c r="M1086" i="16"/>
  <c r="N1086" i="16" s="1"/>
  <c r="M1084" i="16"/>
  <c r="N1084" i="16" s="1"/>
  <c r="M1083" i="16"/>
  <c r="M1081" i="16"/>
  <c r="N1081" i="16" s="1"/>
  <c r="M1080" i="16"/>
  <c r="N1080" i="16" s="1"/>
  <c r="M1079" i="16"/>
  <c r="N1079" i="16" s="1"/>
  <c r="M1078" i="16"/>
  <c r="M1076" i="16"/>
  <c r="N1076" i="16" s="1"/>
  <c r="M1075" i="16"/>
  <c r="N1075" i="16" s="1"/>
  <c r="M1074" i="16"/>
  <c r="N1074" i="16" s="1"/>
  <c r="M1073" i="16"/>
  <c r="M1041" i="16"/>
  <c r="N1041" i="16" s="1"/>
  <c r="M1040" i="16"/>
  <c r="N1040" i="16" s="1"/>
  <c r="M1039" i="16"/>
  <c r="N1039" i="16" s="1"/>
  <c r="M1038" i="16"/>
  <c r="M1036" i="16"/>
  <c r="N1036" i="16" s="1"/>
  <c r="M1035" i="16"/>
  <c r="N1035" i="16" s="1"/>
  <c r="M1034" i="16"/>
  <c r="N1034" i="16" s="1"/>
  <c r="M1033" i="16"/>
  <c r="M1031" i="16"/>
  <c r="N1031" i="16" s="1"/>
  <c r="M1030" i="16"/>
  <c r="N1030" i="16" s="1"/>
  <c r="M1029" i="16"/>
  <c r="N1029" i="16" s="1"/>
  <c r="M1028" i="16"/>
  <c r="M1026" i="16"/>
  <c r="N1026" i="16" s="1"/>
  <c r="M1025" i="16"/>
  <c r="N1025" i="16" s="1"/>
  <c r="M1024" i="16"/>
  <c r="N1024" i="16" s="1"/>
  <c r="M1023" i="16"/>
  <c r="M1021" i="16"/>
  <c r="N1021" i="16" s="1"/>
  <c r="M1020" i="16"/>
  <c r="N1020" i="16" s="1"/>
  <c r="M1019" i="16"/>
  <c r="N1019" i="16" s="1"/>
  <c r="M1018" i="16"/>
  <c r="M1016" i="16"/>
  <c r="N1016" i="16" s="1"/>
  <c r="M1015" i="16"/>
  <c r="N1015" i="16" s="1"/>
  <c r="M1014" i="16"/>
  <c r="N1014" i="16" s="1"/>
  <c r="M1013" i="16"/>
  <c r="M1011" i="16"/>
  <c r="N1011" i="16" s="1"/>
  <c r="M1010" i="16"/>
  <c r="N1010" i="16" s="1"/>
  <c r="M1009" i="16"/>
  <c r="N1009" i="16" s="1"/>
  <c r="M1008" i="16"/>
  <c r="M1006" i="16"/>
  <c r="N1006" i="16" s="1"/>
  <c r="M1005" i="16"/>
  <c r="N1005" i="16" s="1"/>
  <c r="M1004" i="16"/>
  <c r="N1004" i="16" s="1"/>
  <c r="M1003" i="16"/>
  <c r="M996" i="16"/>
  <c r="N996" i="16" s="1"/>
  <c r="M994" i="16"/>
  <c r="N994" i="16" s="1"/>
  <c r="M993" i="16"/>
  <c r="M991" i="16"/>
  <c r="M990" i="16"/>
  <c r="M989" i="16"/>
  <c r="M988" i="16"/>
  <c r="M992" i="16" s="1"/>
  <c r="M981" i="16"/>
  <c r="N981" i="16" s="1"/>
  <c r="M979" i="16"/>
  <c r="N979" i="16" s="1"/>
  <c r="M978" i="16"/>
  <c r="M976" i="16"/>
  <c r="N976" i="16" s="1"/>
  <c r="M974" i="16"/>
  <c r="N974" i="16" s="1"/>
  <c r="M973" i="16"/>
  <c r="M971" i="16"/>
  <c r="N971" i="16" s="1"/>
  <c r="M970" i="16"/>
  <c r="N970" i="16" s="1"/>
  <c r="M969" i="16"/>
  <c r="N969" i="16" s="1"/>
  <c r="M968" i="16"/>
  <c r="M966" i="16"/>
  <c r="N966" i="16" s="1"/>
  <c r="M965" i="16"/>
  <c r="N965" i="16" s="1"/>
  <c r="M964" i="16"/>
  <c r="N964" i="16" s="1"/>
  <c r="M963" i="16"/>
  <c r="M931" i="16"/>
  <c r="N931" i="16" s="1"/>
  <c r="M930" i="16"/>
  <c r="N930" i="16" s="1"/>
  <c r="M929" i="16"/>
  <c r="N929" i="16" s="1"/>
  <c r="M928" i="16"/>
  <c r="M926" i="16"/>
  <c r="N926" i="16" s="1"/>
  <c r="M925" i="16"/>
  <c r="N925" i="16" s="1"/>
  <c r="M924" i="16"/>
  <c r="N924" i="16" s="1"/>
  <c r="M923" i="16"/>
  <c r="M921" i="16"/>
  <c r="N921" i="16" s="1"/>
  <c r="M920" i="16"/>
  <c r="N920" i="16" s="1"/>
  <c r="M919" i="16"/>
  <c r="N919" i="16" s="1"/>
  <c r="M918" i="16"/>
  <c r="M916" i="16"/>
  <c r="N916" i="16" s="1"/>
  <c r="M915" i="16"/>
  <c r="N915" i="16" s="1"/>
  <c r="M914" i="16"/>
  <c r="N914" i="16" s="1"/>
  <c r="M913" i="16"/>
  <c r="M911" i="16"/>
  <c r="N911" i="16" s="1"/>
  <c r="M910" i="16"/>
  <c r="N910" i="16" s="1"/>
  <c r="M909" i="16"/>
  <c r="N909" i="16" s="1"/>
  <c r="M908" i="16"/>
  <c r="M906" i="16"/>
  <c r="N906" i="16" s="1"/>
  <c r="M905" i="16"/>
  <c r="N905" i="16" s="1"/>
  <c r="M904" i="16"/>
  <c r="N904" i="16" s="1"/>
  <c r="M903" i="16"/>
  <c r="M901" i="16"/>
  <c r="N901" i="16" s="1"/>
  <c r="M900" i="16"/>
  <c r="N900" i="16" s="1"/>
  <c r="M899" i="16"/>
  <c r="N899" i="16" s="1"/>
  <c r="M898" i="16"/>
  <c r="M896" i="16"/>
  <c r="N896" i="16" s="1"/>
  <c r="M895" i="16"/>
  <c r="N895" i="16" s="1"/>
  <c r="M894" i="16"/>
  <c r="N894" i="16" s="1"/>
  <c r="M893" i="16"/>
  <c r="M886" i="16"/>
  <c r="N886" i="16" s="1"/>
  <c r="M885" i="16"/>
  <c r="N885" i="16" s="1"/>
  <c r="M884" i="16"/>
  <c r="N884" i="16" s="1"/>
  <c r="M883" i="16"/>
  <c r="M881" i="16"/>
  <c r="K881" i="16"/>
  <c r="N881" i="16" s="1"/>
  <c r="M880" i="16"/>
  <c r="K880" i="16"/>
  <c r="N880" i="16" s="1"/>
  <c r="M879" i="16"/>
  <c r="K879" i="16"/>
  <c r="N879" i="16" s="1"/>
  <c r="M878" i="16"/>
  <c r="K878" i="16"/>
  <c r="I876" i="16"/>
  <c r="N876" i="16" s="1"/>
  <c r="I875" i="16"/>
  <c r="N875" i="16" s="1"/>
  <c r="I874" i="16"/>
  <c r="N874" i="16" s="1"/>
  <c r="I873" i="16"/>
  <c r="M871" i="16"/>
  <c r="N871" i="16" s="1"/>
  <c r="M869" i="16"/>
  <c r="N869" i="16" s="1"/>
  <c r="M868" i="16"/>
  <c r="M866" i="16"/>
  <c r="N866" i="16" s="1"/>
  <c r="M864" i="16"/>
  <c r="N864" i="16" s="1"/>
  <c r="M863" i="16"/>
  <c r="M861" i="16"/>
  <c r="N861" i="16" s="1"/>
  <c r="M860" i="16"/>
  <c r="N860" i="16" s="1"/>
  <c r="M859" i="16"/>
  <c r="N859" i="16" s="1"/>
  <c r="M858" i="16"/>
  <c r="M856" i="16"/>
  <c r="N856" i="16" s="1"/>
  <c r="M855" i="16"/>
  <c r="N855" i="16" s="1"/>
  <c r="M854" i="16"/>
  <c r="N854" i="16" s="1"/>
  <c r="M853" i="16"/>
  <c r="M821" i="16"/>
  <c r="N821" i="16" s="1"/>
  <c r="M820" i="16"/>
  <c r="N820" i="16" s="1"/>
  <c r="M819" i="16"/>
  <c r="N819" i="16" s="1"/>
  <c r="M818" i="16"/>
  <c r="M816" i="16"/>
  <c r="N816" i="16" s="1"/>
  <c r="M815" i="16"/>
  <c r="N815" i="16" s="1"/>
  <c r="M814" i="16"/>
  <c r="N814" i="16" s="1"/>
  <c r="M813" i="16"/>
  <c r="M811" i="16"/>
  <c r="N811" i="16" s="1"/>
  <c r="M810" i="16"/>
  <c r="N810" i="16" s="1"/>
  <c r="M809" i="16"/>
  <c r="N809" i="16" s="1"/>
  <c r="M808" i="16"/>
  <c r="M806" i="16"/>
  <c r="N806" i="16" s="1"/>
  <c r="M805" i="16"/>
  <c r="N805" i="16" s="1"/>
  <c r="M804" i="16"/>
  <c r="N804" i="16" s="1"/>
  <c r="M803" i="16"/>
  <c r="M801" i="16"/>
  <c r="N801" i="16" s="1"/>
  <c r="M800" i="16"/>
  <c r="N800" i="16" s="1"/>
  <c r="M799" i="16"/>
  <c r="N799" i="16" s="1"/>
  <c r="M798" i="16"/>
  <c r="M796" i="16"/>
  <c r="N796" i="16" s="1"/>
  <c r="M795" i="16"/>
  <c r="N795" i="16" s="1"/>
  <c r="M794" i="16"/>
  <c r="N794" i="16" s="1"/>
  <c r="M793" i="16"/>
  <c r="M791" i="16"/>
  <c r="N791" i="16" s="1"/>
  <c r="M790" i="16"/>
  <c r="N790" i="16" s="1"/>
  <c r="M789" i="16"/>
  <c r="N789" i="16" s="1"/>
  <c r="M788" i="16"/>
  <c r="M786" i="16"/>
  <c r="N786" i="16" s="1"/>
  <c r="M785" i="16"/>
  <c r="N785" i="16" s="1"/>
  <c r="M784" i="16"/>
  <c r="N784" i="16" s="1"/>
  <c r="M783" i="16"/>
  <c r="M776" i="16"/>
  <c r="N776" i="16" s="1"/>
  <c r="M775" i="16"/>
  <c r="N775" i="16" s="1"/>
  <c r="M774" i="16"/>
  <c r="N774" i="16" s="1"/>
  <c r="M773" i="16"/>
  <c r="M771" i="16"/>
  <c r="M770" i="16"/>
  <c r="M769" i="16"/>
  <c r="M768" i="16"/>
  <c r="M772" i="16" s="1"/>
  <c r="M761" i="16"/>
  <c r="N761" i="16" s="1"/>
  <c r="M759" i="16"/>
  <c r="N759" i="16" s="1"/>
  <c r="M758" i="16"/>
  <c r="M756" i="16"/>
  <c r="N756" i="16" s="1"/>
  <c r="M754" i="16"/>
  <c r="N754" i="16" s="1"/>
  <c r="M753" i="16"/>
  <c r="M751" i="16"/>
  <c r="N751" i="16" s="1"/>
  <c r="M750" i="16"/>
  <c r="N750" i="16" s="1"/>
  <c r="M749" i="16"/>
  <c r="N749" i="16" s="1"/>
  <c r="M748" i="16"/>
  <c r="M746" i="16"/>
  <c r="N746" i="16" s="1"/>
  <c r="M745" i="16"/>
  <c r="N745" i="16" s="1"/>
  <c r="M744" i="16"/>
  <c r="N744" i="16" s="1"/>
  <c r="M743" i="16"/>
  <c r="M711" i="16"/>
  <c r="N711" i="16" s="1"/>
  <c r="M710" i="16"/>
  <c r="N710" i="16" s="1"/>
  <c r="M709" i="16"/>
  <c r="N709" i="16" s="1"/>
  <c r="M708" i="16"/>
  <c r="M706" i="16"/>
  <c r="N706" i="16" s="1"/>
  <c r="M705" i="16"/>
  <c r="N705" i="16" s="1"/>
  <c r="M704" i="16"/>
  <c r="N704" i="16" s="1"/>
  <c r="M703" i="16"/>
  <c r="M701" i="16"/>
  <c r="N701" i="16" s="1"/>
  <c r="M700" i="16"/>
  <c r="N700" i="16" s="1"/>
  <c r="M699" i="16"/>
  <c r="N699" i="16" s="1"/>
  <c r="M698" i="16"/>
  <c r="M696" i="16"/>
  <c r="N696" i="16" s="1"/>
  <c r="M695" i="16"/>
  <c r="N695" i="16" s="1"/>
  <c r="M694" i="16"/>
  <c r="N694" i="16" s="1"/>
  <c r="M693" i="16"/>
  <c r="M691" i="16"/>
  <c r="N691" i="16" s="1"/>
  <c r="M690" i="16"/>
  <c r="N690" i="16" s="1"/>
  <c r="M689" i="16"/>
  <c r="N689" i="16" s="1"/>
  <c r="M688" i="16"/>
  <c r="M686" i="16"/>
  <c r="N686" i="16" s="1"/>
  <c r="M685" i="16"/>
  <c r="N685" i="16" s="1"/>
  <c r="M684" i="16"/>
  <c r="N684" i="16" s="1"/>
  <c r="M683" i="16"/>
  <c r="M681" i="16"/>
  <c r="N681" i="16" s="1"/>
  <c r="M680" i="16"/>
  <c r="N680" i="16" s="1"/>
  <c r="M679" i="16"/>
  <c r="N679" i="16" s="1"/>
  <c r="M678" i="16"/>
  <c r="M676" i="16"/>
  <c r="N676" i="16" s="1"/>
  <c r="M675" i="16"/>
  <c r="N675" i="16" s="1"/>
  <c r="M674" i="16"/>
  <c r="N674" i="16" s="1"/>
  <c r="M673" i="16"/>
  <c r="M665" i="16"/>
  <c r="N665" i="16" s="1"/>
  <c r="M664" i="16"/>
  <c r="N664" i="16" s="1"/>
  <c r="M663" i="16"/>
  <c r="N663" i="16" s="1"/>
  <c r="M662" i="16"/>
  <c r="M660" i="16"/>
  <c r="M659" i="16"/>
  <c r="M658" i="16"/>
  <c r="M657" i="16"/>
  <c r="M650" i="16"/>
  <c r="N650" i="16" s="1"/>
  <c r="M648" i="16"/>
  <c r="N648" i="16" s="1"/>
  <c r="M647" i="16"/>
  <c r="M645" i="16"/>
  <c r="N645" i="16" s="1"/>
  <c r="M643" i="16"/>
  <c r="N643" i="16" s="1"/>
  <c r="M642" i="16"/>
  <c r="M646" i="16" s="1"/>
  <c r="M640" i="16"/>
  <c r="N640" i="16" s="1"/>
  <c r="M639" i="16"/>
  <c r="N639" i="16" s="1"/>
  <c r="M638" i="16"/>
  <c r="N638" i="16" s="1"/>
  <c r="M637" i="16"/>
  <c r="M635" i="16"/>
  <c r="N635" i="16" s="1"/>
  <c r="M634" i="16"/>
  <c r="N634" i="16" s="1"/>
  <c r="M633" i="16"/>
  <c r="N633" i="16" s="1"/>
  <c r="M632" i="16"/>
  <c r="M600" i="16"/>
  <c r="N600" i="16" s="1"/>
  <c r="M599" i="16"/>
  <c r="N599" i="16" s="1"/>
  <c r="M598" i="16"/>
  <c r="N598" i="16" s="1"/>
  <c r="M597" i="16"/>
  <c r="M595" i="16"/>
  <c r="N595" i="16" s="1"/>
  <c r="M594" i="16"/>
  <c r="N594" i="16" s="1"/>
  <c r="M593" i="16"/>
  <c r="N593" i="16" s="1"/>
  <c r="M592" i="16"/>
  <c r="M590" i="16"/>
  <c r="N590" i="16" s="1"/>
  <c r="M589" i="16"/>
  <c r="N589" i="16" s="1"/>
  <c r="M588" i="16"/>
  <c r="N588" i="16" s="1"/>
  <c r="M587" i="16"/>
  <c r="M585" i="16"/>
  <c r="N585" i="16" s="1"/>
  <c r="M584" i="16"/>
  <c r="N584" i="16" s="1"/>
  <c r="M583" i="16"/>
  <c r="N583" i="16" s="1"/>
  <c r="M582" i="16"/>
  <c r="M580" i="16"/>
  <c r="N580" i="16" s="1"/>
  <c r="M579" i="16"/>
  <c r="N579" i="16" s="1"/>
  <c r="M578" i="16"/>
  <c r="N578" i="16" s="1"/>
  <c r="M577" i="16"/>
  <c r="M575" i="16"/>
  <c r="N575" i="16" s="1"/>
  <c r="M574" i="16"/>
  <c r="N574" i="16" s="1"/>
  <c r="M573" i="16"/>
  <c r="N573" i="16" s="1"/>
  <c r="M572" i="16"/>
  <c r="M570" i="16"/>
  <c r="N570" i="16" s="1"/>
  <c r="M569" i="16"/>
  <c r="N569" i="16" s="1"/>
  <c r="M568" i="16"/>
  <c r="N568" i="16" s="1"/>
  <c r="M567" i="16"/>
  <c r="M565" i="16"/>
  <c r="N565" i="16" s="1"/>
  <c r="M564" i="16"/>
  <c r="N564" i="16" s="1"/>
  <c r="M563" i="16"/>
  <c r="N563" i="16" s="1"/>
  <c r="M562" i="16"/>
  <c r="M555" i="16"/>
  <c r="N555" i="16" s="1"/>
  <c r="M553" i="16"/>
  <c r="N553" i="16" s="1"/>
  <c r="M552" i="16"/>
  <c r="M550" i="16"/>
  <c r="M549" i="16"/>
  <c r="M548" i="16"/>
  <c r="M547" i="16"/>
  <c r="M551" i="16" s="1"/>
  <c r="M540" i="16"/>
  <c r="N540" i="16" s="1"/>
  <c r="M538" i="16"/>
  <c r="N538" i="16" s="1"/>
  <c r="M537" i="16"/>
  <c r="M535" i="16"/>
  <c r="N535" i="16" s="1"/>
  <c r="M533" i="16"/>
  <c r="N533" i="16" s="1"/>
  <c r="M532" i="16"/>
  <c r="M530" i="16"/>
  <c r="N530" i="16" s="1"/>
  <c r="M529" i="16"/>
  <c r="N529" i="16" s="1"/>
  <c r="M528" i="16"/>
  <c r="N528" i="16" s="1"/>
  <c r="M527" i="16"/>
  <c r="M525" i="16"/>
  <c r="N525" i="16" s="1"/>
  <c r="M524" i="16"/>
  <c r="N524" i="16" s="1"/>
  <c r="M523" i="16"/>
  <c r="N523" i="16" s="1"/>
  <c r="M522" i="16"/>
  <c r="M490" i="16"/>
  <c r="N490" i="16" s="1"/>
  <c r="M489" i="16"/>
  <c r="N489" i="16" s="1"/>
  <c r="M488" i="16"/>
  <c r="N488" i="16" s="1"/>
  <c r="M487" i="16"/>
  <c r="M485" i="16"/>
  <c r="N485" i="16" s="1"/>
  <c r="M484" i="16"/>
  <c r="N484" i="16" s="1"/>
  <c r="M483" i="16"/>
  <c r="N483" i="16" s="1"/>
  <c r="M482" i="16"/>
  <c r="M480" i="16"/>
  <c r="N480" i="16" s="1"/>
  <c r="M479" i="16"/>
  <c r="N479" i="16" s="1"/>
  <c r="M478" i="16"/>
  <c r="N478" i="16" s="1"/>
  <c r="M477" i="16"/>
  <c r="M475" i="16"/>
  <c r="N475" i="16" s="1"/>
  <c r="M474" i="16"/>
  <c r="N474" i="16" s="1"/>
  <c r="M473" i="16"/>
  <c r="N473" i="16" s="1"/>
  <c r="M472" i="16"/>
  <c r="M470" i="16"/>
  <c r="N470" i="16" s="1"/>
  <c r="M469" i="16"/>
  <c r="N469" i="16" s="1"/>
  <c r="M468" i="16"/>
  <c r="N468" i="16" s="1"/>
  <c r="M467" i="16"/>
  <c r="M465" i="16"/>
  <c r="N465" i="16" s="1"/>
  <c r="M464" i="16"/>
  <c r="N464" i="16" s="1"/>
  <c r="M463" i="16"/>
  <c r="N463" i="16" s="1"/>
  <c r="M462" i="16"/>
  <c r="M460" i="16"/>
  <c r="N460" i="16" s="1"/>
  <c r="M459" i="16"/>
  <c r="N459" i="16" s="1"/>
  <c r="M458" i="16"/>
  <c r="N458" i="16" s="1"/>
  <c r="M457" i="16"/>
  <c r="M455" i="16"/>
  <c r="N455" i="16" s="1"/>
  <c r="M454" i="16"/>
  <c r="N454" i="16" s="1"/>
  <c r="M453" i="16"/>
  <c r="N453" i="16" s="1"/>
  <c r="M452" i="16"/>
  <c r="M445" i="16"/>
  <c r="N445" i="16" s="1"/>
  <c r="M444" i="16"/>
  <c r="N444" i="16" s="1"/>
  <c r="M443" i="16"/>
  <c r="N443" i="16" s="1"/>
  <c r="M442" i="16"/>
  <c r="M440" i="16"/>
  <c r="M439" i="16"/>
  <c r="M438" i="16"/>
  <c r="M437" i="16"/>
  <c r="M441" i="16" s="1"/>
  <c r="M430" i="16"/>
  <c r="N430" i="16" s="1"/>
  <c r="M428" i="16"/>
  <c r="N428" i="16" s="1"/>
  <c r="M427" i="16"/>
  <c r="M425" i="16"/>
  <c r="N425" i="16" s="1"/>
  <c r="M423" i="16"/>
  <c r="N423" i="16" s="1"/>
  <c r="M422" i="16"/>
  <c r="M420" i="16"/>
  <c r="N420" i="16" s="1"/>
  <c r="M419" i="16"/>
  <c r="N419" i="16" s="1"/>
  <c r="M418" i="16"/>
  <c r="N418" i="16" s="1"/>
  <c r="M417" i="16"/>
  <c r="M415" i="16"/>
  <c r="N415" i="16" s="1"/>
  <c r="M414" i="16"/>
  <c r="N414" i="16" s="1"/>
  <c r="M413" i="16"/>
  <c r="N413" i="16" s="1"/>
  <c r="M412" i="16"/>
  <c r="M380" i="16"/>
  <c r="N380" i="16" s="1"/>
  <c r="M379" i="16"/>
  <c r="N379" i="16" s="1"/>
  <c r="M378" i="16"/>
  <c r="N378" i="16" s="1"/>
  <c r="M377" i="16"/>
  <c r="M375" i="16"/>
  <c r="N375" i="16" s="1"/>
  <c r="M374" i="16"/>
  <c r="N374" i="16" s="1"/>
  <c r="M373" i="16"/>
  <c r="N373" i="16" s="1"/>
  <c r="M372" i="16"/>
  <c r="M370" i="16"/>
  <c r="N370" i="16" s="1"/>
  <c r="M369" i="16"/>
  <c r="N369" i="16" s="1"/>
  <c r="M368" i="16"/>
  <c r="N368" i="16" s="1"/>
  <c r="M367" i="16"/>
  <c r="M365" i="16"/>
  <c r="N365" i="16" s="1"/>
  <c r="M364" i="16"/>
  <c r="N364" i="16" s="1"/>
  <c r="M363" i="16"/>
  <c r="N363" i="16" s="1"/>
  <c r="M362" i="16"/>
  <c r="M360" i="16"/>
  <c r="N360" i="16" s="1"/>
  <c r="M359" i="16"/>
  <c r="N359" i="16" s="1"/>
  <c r="M358" i="16"/>
  <c r="N358" i="16" s="1"/>
  <c r="M357" i="16"/>
  <c r="M355" i="16"/>
  <c r="N355" i="16" s="1"/>
  <c r="M354" i="16"/>
  <c r="N354" i="16" s="1"/>
  <c r="M353" i="16"/>
  <c r="N353" i="16" s="1"/>
  <c r="M352" i="16"/>
  <c r="M350" i="16"/>
  <c r="N350" i="16" s="1"/>
  <c r="M349" i="16"/>
  <c r="N349" i="16" s="1"/>
  <c r="M348" i="16"/>
  <c r="N348" i="16" s="1"/>
  <c r="M347" i="16"/>
  <c r="M345" i="16"/>
  <c r="N345" i="16" s="1"/>
  <c r="M344" i="16"/>
  <c r="N344" i="16" s="1"/>
  <c r="M343" i="16"/>
  <c r="N343" i="16" s="1"/>
  <c r="M342" i="16"/>
  <c r="M335" i="16"/>
  <c r="N335" i="16" s="1"/>
  <c r="M334" i="16"/>
  <c r="N334" i="16" s="1"/>
  <c r="M333" i="16"/>
  <c r="N333" i="16" s="1"/>
  <c r="M332" i="16"/>
  <c r="M330" i="16"/>
  <c r="M329" i="16"/>
  <c r="M328" i="16"/>
  <c r="M327" i="16"/>
  <c r="M331" i="16" s="1"/>
  <c r="M320" i="16"/>
  <c r="N320" i="16" s="1"/>
  <c r="M318" i="16"/>
  <c r="N318" i="16" s="1"/>
  <c r="M317" i="16"/>
  <c r="M315" i="16"/>
  <c r="N315" i="16" s="1"/>
  <c r="M313" i="16"/>
  <c r="N313" i="16" s="1"/>
  <c r="M312" i="16"/>
  <c r="M310" i="16"/>
  <c r="N310" i="16" s="1"/>
  <c r="M309" i="16"/>
  <c r="N309" i="16" s="1"/>
  <c r="M308" i="16"/>
  <c r="N308" i="16" s="1"/>
  <c r="M307" i="16"/>
  <c r="M305" i="16"/>
  <c r="N305" i="16" s="1"/>
  <c r="M304" i="16"/>
  <c r="N304" i="16" s="1"/>
  <c r="M303" i="16"/>
  <c r="N303" i="16" s="1"/>
  <c r="M302" i="16"/>
  <c r="M270" i="16"/>
  <c r="N270" i="16" s="1"/>
  <c r="M269" i="16"/>
  <c r="N269" i="16" s="1"/>
  <c r="M268" i="16"/>
  <c r="N268" i="16" s="1"/>
  <c r="M267" i="16"/>
  <c r="M265" i="16"/>
  <c r="N265" i="16" s="1"/>
  <c r="M264" i="16"/>
  <c r="N264" i="16" s="1"/>
  <c r="M263" i="16"/>
  <c r="N263" i="16" s="1"/>
  <c r="M262" i="16"/>
  <c r="M260" i="16"/>
  <c r="N260" i="16" s="1"/>
  <c r="M259" i="16"/>
  <c r="N259" i="16" s="1"/>
  <c r="M258" i="16"/>
  <c r="N258" i="16" s="1"/>
  <c r="M257" i="16"/>
  <c r="M255" i="16"/>
  <c r="N255" i="16" s="1"/>
  <c r="M254" i="16"/>
  <c r="N254" i="16" s="1"/>
  <c r="M253" i="16"/>
  <c r="N253" i="16" s="1"/>
  <c r="M252" i="16"/>
  <c r="M250" i="16"/>
  <c r="N250" i="16" s="1"/>
  <c r="M249" i="16"/>
  <c r="N249" i="16" s="1"/>
  <c r="M248" i="16"/>
  <c r="N248" i="16" s="1"/>
  <c r="M247" i="16"/>
  <c r="M245" i="16"/>
  <c r="N245" i="16" s="1"/>
  <c r="M244" i="16"/>
  <c r="N244" i="16" s="1"/>
  <c r="M243" i="16"/>
  <c r="N243" i="16" s="1"/>
  <c r="M242" i="16"/>
  <c r="M240" i="16"/>
  <c r="N240" i="16" s="1"/>
  <c r="M239" i="16"/>
  <c r="N239" i="16" s="1"/>
  <c r="M238" i="16"/>
  <c r="N238" i="16" s="1"/>
  <c r="M237" i="16"/>
  <c r="M235" i="16"/>
  <c r="N235" i="16" s="1"/>
  <c r="M234" i="16"/>
  <c r="N234" i="16" s="1"/>
  <c r="M233" i="16"/>
  <c r="N233" i="16" s="1"/>
  <c r="M232" i="16"/>
  <c r="M225" i="16"/>
  <c r="N225" i="16" s="1"/>
  <c r="M224" i="16"/>
  <c r="N224" i="16" s="1"/>
  <c r="M223" i="16"/>
  <c r="N223" i="16" s="1"/>
  <c r="M222" i="16"/>
  <c r="M220" i="16"/>
  <c r="M219" i="16"/>
  <c r="M218" i="16"/>
  <c r="M217" i="16"/>
  <c r="M221" i="16" s="1"/>
  <c r="M210" i="16"/>
  <c r="N210" i="16" s="1"/>
  <c r="M208" i="16"/>
  <c r="N208" i="16" s="1"/>
  <c r="M207" i="16"/>
  <c r="M205" i="16"/>
  <c r="N205" i="16" s="1"/>
  <c r="M203" i="16"/>
  <c r="N203" i="16" s="1"/>
  <c r="M202" i="16"/>
  <c r="M200" i="16"/>
  <c r="N200" i="16" s="1"/>
  <c r="M199" i="16"/>
  <c r="N199" i="16" s="1"/>
  <c r="M198" i="16"/>
  <c r="N198" i="16" s="1"/>
  <c r="M197" i="16"/>
  <c r="M195" i="16"/>
  <c r="N195" i="16" s="1"/>
  <c r="M194" i="16"/>
  <c r="N194" i="16" s="1"/>
  <c r="M193" i="16"/>
  <c r="N193" i="16" s="1"/>
  <c r="M192" i="16"/>
  <c r="M160" i="16"/>
  <c r="N160" i="16" s="1"/>
  <c r="M159" i="16"/>
  <c r="N159" i="16" s="1"/>
  <c r="M158" i="16"/>
  <c r="N158" i="16" s="1"/>
  <c r="M157" i="16"/>
  <c r="M155" i="16"/>
  <c r="N155" i="16" s="1"/>
  <c r="M154" i="16"/>
  <c r="N154" i="16" s="1"/>
  <c r="M153" i="16"/>
  <c r="N153" i="16" s="1"/>
  <c r="M152" i="16"/>
  <c r="M150" i="16"/>
  <c r="N150" i="16" s="1"/>
  <c r="M149" i="16"/>
  <c r="N149" i="16" s="1"/>
  <c r="M148" i="16"/>
  <c r="N148" i="16" s="1"/>
  <c r="M147" i="16"/>
  <c r="M145" i="16"/>
  <c r="N145" i="16" s="1"/>
  <c r="M144" i="16"/>
  <c r="N144" i="16" s="1"/>
  <c r="M143" i="16"/>
  <c r="N143" i="16" s="1"/>
  <c r="M142" i="16"/>
  <c r="M140" i="16"/>
  <c r="N140" i="16" s="1"/>
  <c r="M139" i="16"/>
  <c r="N139" i="16" s="1"/>
  <c r="M138" i="16"/>
  <c r="N138" i="16" s="1"/>
  <c r="M137" i="16"/>
  <c r="M135" i="16"/>
  <c r="N135" i="16" s="1"/>
  <c r="M134" i="16"/>
  <c r="N134" i="16" s="1"/>
  <c r="M133" i="16"/>
  <c r="N133" i="16" s="1"/>
  <c r="M132" i="16"/>
  <c r="M130" i="16"/>
  <c r="N130" i="16" s="1"/>
  <c r="M129" i="16"/>
  <c r="N129" i="16" s="1"/>
  <c r="M128" i="16"/>
  <c r="N128" i="16" s="1"/>
  <c r="M127" i="16"/>
  <c r="M125" i="16"/>
  <c r="N125" i="16" s="1"/>
  <c r="M124" i="16"/>
  <c r="N124" i="16" s="1"/>
  <c r="M123" i="16"/>
  <c r="N123" i="16" s="1"/>
  <c r="M122" i="16"/>
  <c r="N582" i="16" l="1"/>
  <c r="N586" i="16" s="1"/>
  <c r="M586" i="16"/>
  <c r="N803" i="16"/>
  <c r="N807" i="16" s="1"/>
  <c r="M807" i="16"/>
  <c r="N142" i="16"/>
  <c r="N146" i="16" s="1"/>
  <c r="M146" i="16"/>
  <c r="N853" i="16"/>
  <c r="N857" i="16" s="1"/>
  <c r="M857" i="16"/>
  <c r="N1198" i="16"/>
  <c r="N1202" i="16" s="1"/>
  <c r="M1202" i="16"/>
  <c r="N567" i="16"/>
  <c r="N571" i="16" s="1"/>
  <c r="M571" i="16"/>
  <c r="N127" i="16"/>
  <c r="N131" i="16" s="1"/>
  <c r="M131" i="16"/>
  <c r="N202" i="16"/>
  <c r="N206" i="16" s="1"/>
  <c r="M206" i="16"/>
  <c r="N1148" i="16"/>
  <c r="N1152" i="16" s="1"/>
  <c r="M1152" i="16"/>
  <c r="N748" i="16"/>
  <c r="N752" i="16" s="1"/>
  <c r="M752" i="16"/>
  <c r="N973" i="16"/>
  <c r="N977" i="16" s="1"/>
  <c r="M977" i="16"/>
  <c r="N868" i="16"/>
  <c r="N872" i="16" s="1"/>
  <c r="M872" i="16"/>
  <c r="N427" i="16"/>
  <c r="N431" i="16" s="1"/>
  <c r="M431" i="16"/>
  <c r="N632" i="16"/>
  <c r="N636" i="16" s="1"/>
  <c r="M636" i="16"/>
  <c r="N192" i="16"/>
  <c r="N196" i="16" s="1"/>
  <c r="M196" i="16"/>
  <c r="N332" i="16"/>
  <c r="N336" i="16" s="1"/>
  <c r="M336" i="16"/>
  <c r="N352" i="16"/>
  <c r="N356" i="16" s="1"/>
  <c r="M356" i="16"/>
  <c r="N367" i="16"/>
  <c r="N371" i="16" s="1"/>
  <c r="M371" i="16"/>
  <c r="N412" i="16"/>
  <c r="N416" i="16" s="1"/>
  <c r="M416" i="16"/>
  <c r="N552" i="16"/>
  <c r="N556" i="16" s="1"/>
  <c r="M556" i="16"/>
  <c r="N978" i="16"/>
  <c r="N982" i="16" s="1"/>
  <c r="M982" i="16"/>
  <c r="N1103" i="16"/>
  <c r="N1107" i="16" s="1"/>
  <c r="M1107" i="16"/>
  <c r="N1123" i="16"/>
  <c r="N1127" i="16" s="1"/>
  <c r="M1127" i="16"/>
  <c r="N1138" i="16"/>
  <c r="N1142" i="16" s="1"/>
  <c r="M1142" i="16"/>
  <c r="N1183" i="16"/>
  <c r="N1187" i="16" s="1"/>
  <c r="M1187" i="16"/>
  <c r="N1323" i="16"/>
  <c r="N1327" i="16" s="1"/>
  <c r="M1327" i="16"/>
  <c r="N597" i="16"/>
  <c r="N601" i="16" s="1"/>
  <c r="M601" i="16"/>
  <c r="N362" i="16"/>
  <c r="N366" i="16" s="1"/>
  <c r="M366" i="16"/>
  <c r="N1193" i="16"/>
  <c r="N1197" i="16" s="1"/>
  <c r="M1197" i="16"/>
  <c r="N262" i="16"/>
  <c r="N266" i="16" s="1"/>
  <c r="M266" i="16"/>
  <c r="N482" i="16"/>
  <c r="N486" i="16" s="1"/>
  <c r="M486" i="16"/>
  <c r="N647" i="16"/>
  <c r="N651" i="16" s="1"/>
  <c r="M651" i="16"/>
  <c r="N207" i="16"/>
  <c r="N211" i="16" s="1"/>
  <c r="M211" i="16"/>
  <c r="N793" i="16"/>
  <c r="N797" i="16" s="1"/>
  <c r="M797" i="16"/>
  <c r="N147" i="16"/>
  <c r="N151" i="16" s="1"/>
  <c r="M151" i="16"/>
  <c r="M661" i="16"/>
  <c r="N678" i="16"/>
  <c r="N682" i="16" s="1"/>
  <c r="M682" i="16"/>
  <c r="N693" i="16"/>
  <c r="N697" i="16" s="1"/>
  <c r="M697" i="16"/>
  <c r="N708" i="16"/>
  <c r="N712" i="16" s="1"/>
  <c r="M712" i="16"/>
  <c r="N753" i="16"/>
  <c r="N757" i="16" s="1"/>
  <c r="M757" i="16"/>
  <c r="I877" i="16"/>
  <c r="N883" i="16"/>
  <c r="N887" i="16" s="1"/>
  <c r="M887" i="16"/>
  <c r="N903" i="16"/>
  <c r="N907" i="16" s="1"/>
  <c r="M907" i="16"/>
  <c r="N918" i="16"/>
  <c r="N922" i="16" s="1"/>
  <c r="M922" i="16"/>
  <c r="N963" i="16"/>
  <c r="N967" i="16" s="1"/>
  <c r="M967" i="16"/>
  <c r="N818" i="16"/>
  <c r="N822" i="16" s="1"/>
  <c r="M822" i="16"/>
  <c r="N993" i="16"/>
  <c r="N1133" i="16"/>
  <c r="N1137" i="16" s="1"/>
  <c r="M1137" i="16"/>
  <c r="N673" i="16"/>
  <c r="N677" i="16" s="1"/>
  <c r="M677" i="16"/>
  <c r="N703" i="16"/>
  <c r="N707" i="16" s="1"/>
  <c r="M707" i="16"/>
  <c r="N232" i="16"/>
  <c r="N236" i="16" s="1"/>
  <c r="M236" i="16"/>
  <c r="N452" i="16"/>
  <c r="N456" i="16" s="1"/>
  <c r="M456" i="16"/>
  <c r="N1018" i="16"/>
  <c r="N1022" i="16" s="1"/>
  <c r="M1022" i="16"/>
  <c r="N1223" i="16"/>
  <c r="N1227" i="16" s="1"/>
  <c r="M1227" i="16"/>
  <c r="N1298" i="16"/>
  <c r="N1302" i="16" s="1"/>
  <c r="M1302" i="16"/>
  <c r="N572" i="16"/>
  <c r="N576" i="16" s="1"/>
  <c r="M576" i="16"/>
  <c r="N773" i="16"/>
  <c r="N777" i="16" s="1"/>
  <c r="M777" i="16"/>
  <c r="N132" i="16"/>
  <c r="N136" i="16" s="1"/>
  <c r="M136" i="16"/>
  <c r="N457" i="16"/>
  <c r="N461" i="16" s="1"/>
  <c r="M461" i="16"/>
  <c r="N487" i="16"/>
  <c r="N491" i="16" s="1"/>
  <c r="M491" i="16"/>
  <c r="N1038" i="16"/>
  <c r="N1042" i="16" s="1"/>
  <c r="M1042" i="16"/>
  <c r="N562" i="16"/>
  <c r="N566" i="16" s="1"/>
  <c r="M566" i="16"/>
  <c r="N577" i="16"/>
  <c r="N581" i="16" s="1"/>
  <c r="M581" i="16"/>
  <c r="N637" i="16"/>
  <c r="N641" i="16" s="1"/>
  <c r="M641" i="16"/>
  <c r="N783" i="16"/>
  <c r="N787" i="16" s="1"/>
  <c r="M787" i="16"/>
  <c r="N798" i="16"/>
  <c r="N802" i="16" s="1"/>
  <c r="M802" i="16"/>
  <c r="N813" i="16"/>
  <c r="N817" i="16" s="1"/>
  <c r="M817" i="16"/>
  <c r="N858" i="16"/>
  <c r="N862" i="16" s="1"/>
  <c r="M862" i="16"/>
  <c r="N152" i="16"/>
  <c r="N156" i="16" s="1"/>
  <c r="M156" i="16"/>
  <c r="N342" i="16"/>
  <c r="N346" i="16" s="1"/>
  <c r="M346" i="16"/>
  <c r="N357" i="16"/>
  <c r="N361" i="16" s="1"/>
  <c r="M361" i="16"/>
  <c r="N372" i="16"/>
  <c r="N376" i="16" s="1"/>
  <c r="M376" i="16"/>
  <c r="N417" i="16"/>
  <c r="N421" i="16" s="1"/>
  <c r="M421" i="16"/>
  <c r="N758" i="16"/>
  <c r="N762" i="16" s="1"/>
  <c r="M762" i="16"/>
  <c r="N1113" i="16"/>
  <c r="N1117" i="16" s="1"/>
  <c r="M1117" i="16"/>
  <c r="N1128" i="16"/>
  <c r="N1132" i="16" s="1"/>
  <c r="M1132" i="16"/>
  <c r="N1143" i="16"/>
  <c r="N1147" i="16" s="1"/>
  <c r="M1147" i="16"/>
  <c r="N1188" i="16"/>
  <c r="N1192" i="16" s="1"/>
  <c r="M1192" i="16"/>
  <c r="N788" i="16"/>
  <c r="N792" i="16" s="1"/>
  <c r="M792" i="16"/>
  <c r="N347" i="16"/>
  <c r="N351" i="16" s="1"/>
  <c r="M351" i="16"/>
  <c r="N422" i="16"/>
  <c r="N426" i="16" s="1"/>
  <c r="M426" i="16"/>
  <c r="N898" i="16"/>
  <c r="N902" i="16" s="1"/>
  <c r="M902" i="16"/>
  <c r="N928" i="16"/>
  <c r="N932" i="16" s="1"/>
  <c r="M932" i="16"/>
  <c r="N307" i="16"/>
  <c r="N311" i="16" s="1"/>
  <c r="M311" i="16"/>
  <c r="N467" i="16"/>
  <c r="N471" i="16" s="1"/>
  <c r="M471" i="16"/>
  <c r="N1033" i="16"/>
  <c r="N1037" i="16" s="1"/>
  <c r="M1037" i="16"/>
  <c r="N1078" i="16"/>
  <c r="N1082" i="16" s="1"/>
  <c r="M1082" i="16"/>
  <c r="N1253" i="16"/>
  <c r="N1257" i="16" s="1"/>
  <c r="M1257" i="16"/>
  <c r="N587" i="16"/>
  <c r="N591" i="16" s="1"/>
  <c r="M591" i="16"/>
  <c r="N808" i="16"/>
  <c r="N812" i="16" s="1"/>
  <c r="M812" i="16"/>
  <c r="N252" i="16"/>
  <c r="N256" i="16" s="1"/>
  <c r="M256" i="16"/>
  <c r="N267" i="16"/>
  <c r="N271" i="16" s="1"/>
  <c r="M271" i="16"/>
  <c r="N472" i="16"/>
  <c r="N476" i="16" s="1"/>
  <c r="M476" i="16"/>
  <c r="N532" i="16"/>
  <c r="N536" i="16" s="1"/>
  <c r="M536" i="16"/>
  <c r="N1023" i="16"/>
  <c r="N1027" i="16" s="1"/>
  <c r="M1027" i="16"/>
  <c r="N1228" i="16"/>
  <c r="N1232" i="16" s="1"/>
  <c r="M1232" i="16"/>
  <c r="N1243" i="16"/>
  <c r="N1247" i="16" s="1"/>
  <c r="M1247" i="16"/>
  <c r="N1258" i="16"/>
  <c r="N1262" i="16" s="1"/>
  <c r="M1262" i="16"/>
  <c r="N592" i="16"/>
  <c r="N596" i="16" s="1"/>
  <c r="M596" i="16"/>
  <c r="N122" i="16"/>
  <c r="N126" i="16" s="1"/>
  <c r="M126" i="16"/>
  <c r="N197" i="16"/>
  <c r="N201" i="16" s="1"/>
  <c r="M201" i="16"/>
  <c r="N317" i="16"/>
  <c r="N321" i="16" s="1"/>
  <c r="M321" i="16"/>
  <c r="N537" i="16"/>
  <c r="N541" i="16" s="1"/>
  <c r="M541" i="16"/>
  <c r="N662" i="16"/>
  <c r="N666" i="16" s="1"/>
  <c r="M666" i="16"/>
  <c r="N683" i="16"/>
  <c r="N687" i="16" s="1"/>
  <c r="M687" i="16"/>
  <c r="N698" i="16"/>
  <c r="N702" i="16" s="1"/>
  <c r="M702" i="16"/>
  <c r="N743" i="16"/>
  <c r="N747" i="16" s="1"/>
  <c r="M747" i="16"/>
  <c r="N878" i="16"/>
  <c r="N882" i="16" s="1"/>
  <c r="K882" i="16"/>
  <c r="N893" i="16"/>
  <c r="N897" i="16" s="1"/>
  <c r="M897" i="16"/>
  <c r="N908" i="16"/>
  <c r="N912" i="16" s="1"/>
  <c r="M912" i="16"/>
  <c r="N923" i="16"/>
  <c r="N927" i="16" s="1"/>
  <c r="M927" i="16"/>
  <c r="N968" i="16"/>
  <c r="N972" i="16" s="1"/>
  <c r="M972" i="16"/>
  <c r="N1088" i="16"/>
  <c r="N1092" i="16" s="1"/>
  <c r="M1092" i="16"/>
  <c r="N1308" i="16"/>
  <c r="N1312" i="16" s="1"/>
  <c r="M1312" i="16"/>
  <c r="N863" i="16"/>
  <c r="N867" i="16" s="1"/>
  <c r="M867" i="16"/>
  <c r="N157" i="16"/>
  <c r="N161" i="16" s="1"/>
  <c r="M161" i="16"/>
  <c r="N377" i="16"/>
  <c r="N381" i="16" s="1"/>
  <c r="M381" i="16"/>
  <c r="N1118" i="16"/>
  <c r="N1122" i="16" s="1"/>
  <c r="M1122" i="16"/>
  <c r="N688" i="16"/>
  <c r="N692" i="16" s="1"/>
  <c r="M692" i="16"/>
  <c r="N913" i="16"/>
  <c r="N917" i="16" s="1"/>
  <c r="M917" i="16"/>
  <c r="N247" i="16"/>
  <c r="N251" i="16" s="1"/>
  <c r="M251" i="16"/>
  <c r="N527" i="16"/>
  <c r="N531" i="16" s="1"/>
  <c r="M531" i="16"/>
  <c r="N1003" i="16"/>
  <c r="N1007" i="16" s="1"/>
  <c r="M1007" i="16"/>
  <c r="N1238" i="16"/>
  <c r="N1242" i="16" s="1"/>
  <c r="M1242" i="16"/>
  <c r="N237" i="16"/>
  <c r="N241" i="16" s="1"/>
  <c r="M241" i="16"/>
  <c r="N312" i="16"/>
  <c r="N316" i="16" s="1"/>
  <c r="M316" i="16"/>
  <c r="N1008" i="16"/>
  <c r="N1012" i="16" s="1"/>
  <c r="M1012" i="16"/>
  <c r="N1083" i="16"/>
  <c r="N1087" i="16" s="1"/>
  <c r="M1087" i="16"/>
  <c r="N1303" i="16"/>
  <c r="N1307" i="16" s="1"/>
  <c r="M1307" i="16"/>
  <c r="N137" i="16"/>
  <c r="N141" i="16" s="1"/>
  <c r="M141" i="16"/>
  <c r="N222" i="16"/>
  <c r="N226" i="16" s="1"/>
  <c r="M226" i="16"/>
  <c r="N242" i="16"/>
  <c r="N246" i="16" s="1"/>
  <c r="M246" i="16"/>
  <c r="N257" i="16"/>
  <c r="N261" i="16" s="1"/>
  <c r="M261" i="16"/>
  <c r="N302" i="16"/>
  <c r="N306" i="16" s="1"/>
  <c r="M306" i="16"/>
  <c r="N442" i="16"/>
  <c r="N446" i="16" s="1"/>
  <c r="M446" i="16"/>
  <c r="N462" i="16"/>
  <c r="N466" i="16" s="1"/>
  <c r="M466" i="16"/>
  <c r="N477" i="16"/>
  <c r="N481" i="16" s="1"/>
  <c r="M481" i="16"/>
  <c r="N522" i="16"/>
  <c r="N526" i="16" s="1"/>
  <c r="M526" i="16"/>
  <c r="M882" i="16"/>
  <c r="N1013" i="16"/>
  <c r="N1017" i="16" s="1"/>
  <c r="M1017" i="16"/>
  <c r="N1028" i="16"/>
  <c r="N1032" i="16" s="1"/>
  <c r="M1032" i="16"/>
  <c r="N1073" i="16"/>
  <c r="N1077" i="16" s="1"/>
  <c r="M1077" i="16"/>
  <c r="N1213" i="16"/>
  <c r="N1217" i="16" s="1"/>
  <c r="M1217" i="16"/>
  <c r="N1233" i="16"/>
  <c r="N1237" i="16" s="1"/>
  <c r="M1237" i="16"/>
  <c r="N1248" i="16"/>
  <c r="N1252" i="16" s="1"/>
  <c r="M1252" i="16"/>
  <c r="N1293" i="16"/>
  <c r="N1297" i="16" s="1"/>
  <c r="M1297" i="16"/>
  <c r="I888" i="16"/>
  <c r="N873" i="16"/>
  <c r="N877" i="16" s="1"/>
  <c r="N642" i="16"/>
  <c r="N646" i="16" s="1"/>
  <c r="N1360" i="16"/>
  <c r="M1360" i="16"/>
  <c r="N340" i="16"/>
  <c r="M340" i="16"/>
  <c r="N1361" i="16"/>
  <c r="M1361" i="16"/>
  <c r="M998" i="16"/>
  <c r="N1329" i="16"/>
  <c r="M1329" i="16"/>
  <c r="M557" i="16"/>
  <c r="M228" i="16"/>
  <c r="N1331" i="16"/>
  <c r="M1331" i="16"/>
  <c r="I889" i="16"/>
  <c r="N1001" i="16"/>
  <c r="M1001" i="16"/>
  <c r="M230" i="16"/>
  <c r="N560" i="16"/>
  <c r="M560" i="16"/>
  <c r="M1354" i="16"/>
  <c r="M1369" i="16"/>
  <c r="N448" i="16"/>
  <c r="M448" i="16"/>
  <c r="N1355" i="16"/>
  <c r="M1355" i="16"/>
  <c r="M1108" i="16"/>
  <c r="N1356" i="16"/>
  <c r="M1356" i="16"/>
  <c r="N1371" i="16"/>
  <c r="M1371" i="16"/>
  <c r="M337" i="16"/>
  <c r="N450" i="16"/>
  <c r="M450" i="16"/>
  <c r="M667" i="16"/>
  <c r="K1433" i="16"/>
  <c r="N1109" i="16"/>
  <c r="M1109" i="16"/>
  <c r="N670" i="16"/>
  <c r="M670" i="16"/>
  <c r="M1328" i="16"/>
  <c r="M227" i="16"/>
  <c r="N1365" i="16"/>
  <c r="M1365" i="16"/>
  <c r="N558" i="16"/>
  <c r="M558" i="16"/>
  <c r="N1366" i="16"/>
  <c r="M1366" i="16"/>
  <c r="N1219" i="16"/>
  <c r="M1219" i="16"/>
  <c r="N1367" i="16"/>
  <c r="M1367" i="16"/>
  <c r="I890" i="16"/>
  <c r="N1221" i="16"/>
  <c r="M1221" i="16"/>
  <c r="N1357" i="16"/>
  <c r="M1357" i="16"/>
  <c r="N1372" i="16"/>
  <c r="M1372" i="16"/>
  <c r="M338" i="16"/>
  <c r="N668" i="16"/>
  <c r="M668" i="16"/>
  <c r="N1362" i="16"/>
  <c r="M1362" i="16"/>
  <c r="M888" i="16"/>
  <c r="M1364" i="16"/>
  <c r="M889" i="16"/>
  <c r="N999" i="16"/>
  <c r="M999" i="16"/>
  <c r="N1218" i="16"/>
  <c r="M1218" i="16"/>
  <c r="M778" i="16"/>
  <c r="M891" i="16"/>
  <c r="M447" i="16"/>
  <c r="N779" i="16"/>
  <c r="M779" i="16"/>
  <c r="I891" i="16"/>
  <c r="N1370" i="16"/>
  <c r="M1370" i="16"/>
  <c r="N781" i="16"/>
  <c r="M781" i="16"/>
  <c r="N1359" i="16"/>
  <c r="N1363" i="16" s="1"/>
  <c r="M1359" i="16"/>
  <c r="N1111" i="16"/>
  <c r="M1111" i="16"/>
  <c r="N1330" i="16"/>
  <c r="M1330" i="16"/>
  <c r="N1220" i="16"/>
  <c r="M1220" i="16"/>
  <c r="M1110" i="16"/>
  <c r="M890" i="16"/>
  <c r="N780" i="16"/>
  <c r="M780" i="16"/>
  <c r="N669" i="16"/>
  <c r="M669" i="16"/>
  <c r="N559" i="16"/>
  <c r="M559" i="16"/>
  <c r="N449" i="16"/>
  <c r="M449" i="16"/>
  <c r="N339" i="16"/>
  <c r="M339" i="16"/>
  <c r="M229" i="16"/>
  <c r="M995" i="16"/>
  <c r="N995" i="16" s="1"/>
  <c r="F20" i="12"/>
  <c r="K5" i="11"/>
  <c r="K6" i="11"/>
  <c r="K7" i="11"/>
  <c r="K8" i="11"/>
  <c r="N997" i="16" l="1"/>
  <c r="N1364" i="16"/>
  <c r="N1368" i="16" s="1"/>
  <c r="M1373" i="16"/>
  <c r="N667" i="16"/>
  <c r="N671" i="16" s="1"/>
  <c r="M1368" i="16"/>
  <c r="N1369" i="16"/>
  <c r="N1373" i="16" s="1"/>
  <c r="N337" i="16"/>
  <c r="M1358" i="16"/>
  <c r="N1354" i="16"/>
  <c r="N1358" i="16" s="1"/>
  <c r="M997" i="16"/>
  <c r="N557" i="16"/>
  <c r="M1363" i="16"/>
  <c r="N778" i="16"/>
  <c r="M451" i="16"/>
  <c r="N1328" i="16"/>
  <c r="I892" i="16"/>
  <c r="M1222" i="16"/>
  <c r="N227" i="16"/>
  <c r="N1332" i="16"/>
  <c r="N998" i="16"/>
  <c r="M782" i="16"/>
  <c r="N889" i="16"/>
  <c r="N782" i="16"/>
  <c r="K892" i="16"/>
  <c r="N228" i="16"/>
  <c r="M231" i="16"/>
  <c r="M892" i="16"/>
  <c r="N447" i="16"/>
  <c r="N451" i="16" s="1"/>
  <c r="M1332" i="16"/>
  <c r="M671" i="16"/>
  <c r="N229" i="16"/>
  <c r="N890" i="16"/>
  <c r="N1110" i="16"/>
  <c r="N1222" i="16"/>
  <c r="M561" i="16"/>
  <c r="N561" i="16"/>
  <c r="N338" i="16"/>
  <c r="M341" i="16"/>
  <c r="M1112" i="16"/>
  <c r="N891" i="16"/>
  <c r="N888" i="16"/>
  <c r="N1108" i="16"/>
  <c r="N230" i="16"/>
  <c r="N1000" i="16"/>
  <c r="M1000" i="16"/>
  <c r="M1002" i="16" s="1"/>
  <c r="E31" i="15"/>
  <c r="E32" i="15" s="1"/>
  <c r="F29" i="15"/>
  <c r="N341" i="16" l="1"/>
  <c r="N892" i="16"/>
  <c r="N231" i="16"/>
  <c r="N1112" i="16"/>
  <c r="N1002" i="16"/>
  <c r="W73" i="17"/>
  <c r="E138" i="17"/>
  <c r="E75" i="17"/>
  <c r="AA21" i="17"/>
  <c r="AC21" i="17"/>
  <c r="W145" i="17"/>
  <c r="E145" i="17"/>
  <c r="W147" i="17"/>
  <c r="E136" i="17"/>
  <c r="W136" i="17"/>
  <c r="E73" i="17"/>
  <c r="F73" i="17"/>
  <c r="H73" i="17"/>
  <c r="J73" i="17"/>
  <c r="N73" i="17"/>
  <c r="X73" i="17"/>
  <c r="AG73" i="17" s="1"/>
  <c r="Z73" i="17"/>
  <c r="AI73" i="17" s="1"/>
  <c r="AJ73" i="17" s="1"/>
  <c r="F75" i="17"/>
  <c r="H75" i="17"/>
  <c r="J75" i="17"/>
  <c r="N75" i="17"/>
  <c r="W75" i="17"/>
  <c r="X75" i="17"/>
  <c r="Z75" i="17"/>
  <c r="AK145" i="17"/>
  <c r="AL145" i="17" s="1"/>
  <c r="AM145" i="17" s="1"/>
  <c r="AE145" i="17"/>
  <c r="AK136" i="17"/>
  <c r="AL136" i="17" s="1"/>
  <c r="AM136" i="17" s="1"/>
  <c r="AE136" i="17"/>
  <c r="AK127" i="17"/>
  <c r="AL127" i="17" s="1"/>
  <c r="AM127" i="17" s="1"/>
  <c r="AI127" i="17"/>
  <c r="AJ127" i="17" s="1"/>
  <c r="AG127" i="17"/>
  <c r="AE127" i="17"/>
  <c r="AC127" i="17"/>
  <c r="AD127" i="17" s="1"/>
  <c r="AA127" i="17"/>
  <c r="V127" i="17"/>
  <c r="Y127" i="17" s="1"/>
  <c r="S127" i="17"/>
  <c r="T127" i="17" s="1"/>
  <c r="U127" i="17" s="1"/>
  <c r="Q127" i="17"/>
  <c r="R127" i="17" s="1"/>
  <c r="O127" i="17"/>
  <c r="M127" i="17"/>
  <c r="K127" i="17"/>
  <c r="L127" i="17" s="1"/>
  <c r="I127" i="17"/>
  <c r="D127" i="17"/>
  <c r="G127" i="17" s="1"/>
  <c r="AK118" i="17"/>
  <c r="AL118" i="17" s="1"/>
  <c r="AM118" i="17" s="1"/>
  <c r="AI118" i="17"/>
  <c r="AJ118" i="17" s="1"/>
  <c r="AG118" i="17"/>
  <c r="AE118" i="17"/>
  <c r="AC118" i="17"/>
  <c r="AD118" i="17" s="1"/>
  <c r="AA118" i="17"/>
  <c r="Y118" i="17"/>
  <c r="S118" i="17"/>
  <c r="T118" i="17" s="1"/>
  <c r="U118" i="17" s="1"/>
  <c r="Q118" i="17"/>
  <c r="R118" i="17" s="1"/>
  <c r="O118" i="17"/>
  <c r="M118" i="17"/>
  <c r="K118" i="17"/>
  <c r="L118" i="17" s="1"/>
  <c r="I118" i="17"/>
  <c r="D118" i="17"/>
  <c r="G118" i="17" s="1"/>
  <c r="AK109" i="17"/>
  <c r="AL109" i="17" s="1"/>
  <c r="AM109" i="17" s="1"/>
  <c r="AI109" i="17"/>
  <c r="AJ109" i="17" s="1"/>
  <c r="AG109" i="17"/>
  <c r="AE109" i="17"/>
  <c r="AC109" i="17"/>
  <c r="AD109" i="17" s="1"/>
  <c r="AA109" i="17"/>
  <c r="V109" i="17"/>
  <c r="Y109" i="17" s="1"/>
  <c r="S109" i="17"/>
  <c r="T109" i="17" s="1"/>
  <c r="U109" i="17" s="1"/>
  <c r="Q109" i="17"/>
  <c r="R109" i="17" s="1"/>
  <c r="O109" i="17"/>
  <c r="M109" i="17"/>
  <c r="K109" i="17"/>
  <c r="L109" i="17" s="1"/>
  <c r="I109" i="17"/>
  <c r="D109" i="17"/>
  <c r="G109" i="17" s="1"/>
  <c r="AK100" i="17"/>
  <c r="AL100" i="17" s="1"/>
  <c r="AM100" i="17" s="1"/>
  <c r="AI100" i="17"/>
  <c r="AJ100" i="17" s="1"/>
  <c r="AG100" i="17"/>
  <c r="AE100" i="17"/>
  <c r="AC100" i="17"/>
  <c r="AD100" i="17" s="1"/>
  <c r="AA100" i="17"/>
  <c r="Y100" i="17"/>
  <c r="S100" i="17"/>
  <c r="T100" i="17" s="1"/>
  <c r="U100" i="17" s="1"/>
  <c r="Q100" i="17"/>
  <c r="R100" i="17" s="1"/>
  <c r="O100" i="17"/>
  <c r="M100" i="17"/>
  <c r="K100" i="17"/>
  <c r="L100" i="17" s="1"/>
  <c r="I100" i="17"/>
  <c r="D100" i="17"/>
  <c r="G100" i="17" s="1"/>
  <c r="AK91" i="17"/>
  <c r="AL91" i="17" s="1"/>
  <c r="AM91" i="17" s="1"/>
  <c r="AI91" i="17"/>
  <c r="AJ91" i="17" s="1"/>
  <c r="AG91" i="17"/>
  <c r="AE91" i="17"/>
  <c r="AC91" i="17"/>
  <c r="AD91" i="17" s="1"/>
  <c r="AA91" i="17"/>
  <c r="V91" i="17"/>
  <c r="Y91" i="17" s="1"/>
  <c r="S91" i="17"/>
  <c r="T91" i="17" s="1"/>
  <c r="U91" i="17" s="1"/>
  <c r="Q91" i="17"/>
  <c r="R91" i="17" s="1"/>
  <c r="O91" i="17"/>
  <c r="M91" i="17"/>
  <c r="K91" i="17"/>
  <c r="L91" i="17" s="1"/>
  <c r="I91" i="17"/>
  <c r="D91" i="17"/>
  <c r="G91" i="17" s="1"/>
  <c r="AK82" i="17"/>
  <c r="AL82" i="17" s="1"/>
  <c r="AM82" i="17" s="1"/>
  <c r="AI82" i="17"/>
  <c r="AJ82" i="17" s="1"/>
  <c r="AG82" i="17"/>
  <c r="AE82" i="17"/>
  <c r="AC82" i="17"/>
  <c r="AD82" i="17" s="1"/>
  <c r="AA82" i="17"/>
  <c r="V82" i="17"/>
  <c r="Y82" i="17" s="1"/>
  <c r="S82" i="17"/>
  <c r="T82" i="17" s="1"/>
  <c r="U82" i="17" s="1"/>
  <c r="Q82" i="17"/>
  <c r="R82" i="17" s="1"/>
  <c r="O82" i="17"/>
  <c r="M82" i="17"/>
  <c r="K82" i="17"/>
  <c r="L82" i="17" s="1"/>
  <c r="I82" i="17"/>
  <c r="D82" i="17"/>
  <c r="G82" i="17" s="1"/>
  <c r="AK73" i="17"/>
  <c r="AL73" i="17" s="1"/>
  <c r="AM73" i="17" s="1"/>
  <c r="AE73" i="17"/>
  <c r="AK64" i="17"/>
  <c r="AL64" i="17" s="1"/>
  <c r="AM64" i="17" s="1"/>
  <c r="AI64" i="17"/>
  <c r="AJ64" i="17" s="1"/>
  <c r="AG64" i="17"/>
  <c r="AE64" i="17"/>
  <c r="AC64" i="17"/>
  <c r="AD64" i="17" s="1"/>
  <c r="AA64" i="17"/>
  <c r="Y64" i="17"/>
  <c r="S64" i="17"/>
  <c r="T64" i="17" s="1"/>
  <c r="U64" i="17" s="1"/>
  <c r="Q64" i="17"/>
  <c r="R64" i="17" s="1"/>
  <c r="O64" i="17"/>
  <c r="M64" i="17"/>
  <c r="K64" i="17"/>
  <c r="L64" i="17" s="1"/>
  <c r="I64" i="17"/>
  <c r="D64" i="17"/>
  <c r="G64" i="17" s="1"/>
  <c r="AK55" i="17"/>
  <c r="AL55" i="17" s="1"/>
  <c r="AM55" i="17" s="1"/>
  <c r="AI55" i="17"/>
  <c r="AJ55" i="17" s="1"/>
  <c r="AG55" i="17"/>
  <c r="AE55" i="17"/>
  <c r="AC55" i="17"/>
  <c r="AD55" i="17" s="1"/>
  <c r="AA55" i="17"/>
  <c r="V55" i="17"/>
  <c r="Y55" i="17" s="1"/>
  <c r="S55" i="17"/>
  <c r="T55" i="17" s="1"/>
  <c r="U55" i="17" s="1"/>
  <c r="Q55" i="17"/>
  <c r="R55" i="17" s="1"/>
  <c r="O55" i="17"/>
  <c r="M55" i="17"/>
  <c r="K55" i="17"/>
  <c r="L55" i="17" s="1"/>
  <c r="I55" i="17"/>
  <c r="D55" i="17"/>
  <c r="G55" i="17" s="1"/>
  <c r="AK46" i="17"/>
  <c r="AL46" i="17" s="1"/>
  <c r="AM46" i="17" s="1"/>
  <c r="AI46" i="17"/>
  <c r="AJ46" i="17" s="1"/>
  <c r="AG46" i="17"/>
  <c r="AE46" i="17"/>
  <c r="AC46" i="17"/>
  <c r="AD46" i="17" s="1"/>
  <c r="AA46" i="17"/>
  <c r="Y46" i="17"/>
  <c r="S46" i="17"/>
  <c r="T46" i="17" s="1"/>
  <c r="U46" i="17" s="1"/>
  <c r="Q46" i="17"/>
  <c r="R46" i="17" s="1"/>
  <c r="O46" i="17"/>
  <c r="M46" i="17"/>
  <c r="K46" i="17"/>
  <c r="L46" i="17" s="1"/>
  <c r="I46" i="17"/>
  <c r="D46" i="17"/>
  <c r="G46" i="17" s="1"/>
  <c r="AK37" i="17"/>
  <c r="AL37" i="17" s="1"/>
  <c r="AM37" i="17" s="1"/>
  <c r="AI37" i="17"/>
  <c r="AJ37" i="17" s="1"/>
  <c r="AG37" i="17"/>
  <c r="AE37" i="17"/>
  <c r="AC37" i="17"/>
  <c r="AD37" i="17" s="1"/>
  <c r="AA37" i="17"/>
  <c r="Y37" i="17"/>
  <c r="S37" i="17"/>
  <c r="T37" i="17" s="1"/>
  <c r="U37" i="17" s="1"/>
  <c r="Q37" i="17"/>
  <c r="R37" i="17" s="1"/>
  <c r="O37" i="17"/>
  <c r="M37" i="17"/>
  <c r="K37" i="17"/>
  <c r="L37" i="17" s="1"/>
  <c r="I37" i="17"/>
  <c r="D37" i="17"/>
  <c r="G37" i="17" s="1"/>
  <c r="AK28" i="17"/>
  <c r="AL28" i="17" s="1"/>
  <c r="AM28" i="17" s="1"/>
  <c r="AI28" i="17"/>
  <c r="AJ28" i="17" s="1"/>
  <c r="AG28" i="17"/>
  <c r="AE28" i="17"/>
  <c r="AC28" i="17"/>
  <c r="AD28" i="17" s="1"/>
  <c r="AA28" i="17"/>
  <c r="Y28" i="17"/>
  <c r="S28" i="17"/>
  <c r="T28" i="17" s="1"/>
  <c r="U28" i="17" s="1"/>
  <c r="Q28" i="17"/>
  <c r="R28" i="17" s="1"/>
  <c r="O28" i="17"/>
  <c r="M28" i="17"/>
  <c r="K28" i="17"/>
  <c r="L28" i="17" s="1"/>
  <c r="I28" i="17"/>
  <c r="D28" i="17"/>
  <c r="G28" i="17" s="1"/>
  <c r="AK19" i="17"/>
  <c r="AL19" i="17" s="1"/>
  <c r="AM19" i="17" s="1"/>
  <c r="AI19" i="17"/>
  <c r="AJ19" i="17" s="1"/>
  <c r="AG19" i="17"/>
  <c r="AE19" i="17"/>
  <c r="AC19" i="17"/>
  <c r="AD19" i="17" s="1"/>
  <c r="AA19" i="17"/>
  <c r="V19" i="17"/>
  <c r="S19" i="17"/>
  <c r="T19" i="17" s="1"/>
  <c r="U19" i="17" s="1"/>
  <c r="Q19" i="17"/>
  <c r="R19" i="17" s="1"/>
  <c r="O19" i="17"/>
  <c r="M19" i="17"/>
  <c r="K19" i="17"/>
  <c r="L19" i="17" s="1"/>
  <c r="I19" i="17"/>
  <c r="D19" i="17"/>
  <c r="E72" i="17"/>
  <c r="W67" i="17"/>
  <c r="E8" i="15"/>
  <c r="V145" i="17" l="1"/>
  <c r="Y19" i="17"/>
  <c r="Y73" i="17" s="1"/>
  <c r="G19" i="17"/>
  <c r="G73" i="17" s="1"/>
  <c r="D145" i="17"/>
  <c r="E147" i="17"/>
  <c r="Q73" i="17"/>
  <c r="M73" i="17"/>
  <c r="I73" i="17"/>
  <c r="R73" i="17"/>
  <c r="L73" i="17"/>
  <c r="U73" i="17"/>
  <c r="AD73" i="17"/>
  <c r="AC73" i="17"/>
  <c r="T73" i="17"/>
  <c r="AA73" i="17"/>
  <c r="S73" i="17"/>
  <c r="O73" i="17"/>
  <c r="K73" i="17"/>
  <c r="D73" i="17"/>
  <c r="AC145" i="17"/>
  <c r="AC136" i="17"/>
  <c r="AD136" i="17" s="1"/>
  <c r="D136" i="17"/>
  <c r="V73" i="17"/>
  <c r="V136" i="17"/>
  <c r="P127" i="17"/>
  <c r="P109" i="17"/>
  <c r="AH127" i="17"/>
  <c r="P100" i="17"/>
  <c r="P118" i="17"/>
  <c r="AH118" i="17"/>
  <c r="P91" i="17"/>
  <c r="AH109" i="17"/>
  <c r="AH100" i="17"/>
  <c r="AH91" i="17"/>
  <c r="P82" i="17"/>
  <c r="AH82" i="17"/>
  <c r="P64" i="17"/>
  <c r="P37" i="17"/>
  <c r="AH73" i="17"/>
  <c r="AH64" i="17"/>
  <c r="P55" i="17"/>
  <c r="AH55" i="17"/>
  <c r="AH46" i="17"/>
  <c r="AH37" i="17"/>
  <c r="P46" i="17"/>
  <c r="P28" i="17"/>
  <c r="AH28" i="17"/>
  <c r="P19" i="17"/>
  <c r="AH19" i="17"/>
  <c r="P73" i="17" l="1"/>
  <c r="K9" i="11" l="1"/>
  <c r="H9" i="11"/>
  <c r="F9" i="11"/>
  <c r="L9" i="11" l="1"/>
  <c r="J9" i="11"/>
  <c r="M8" i="11"/>
  <c r="M5" i="11" l="1"/>
  <c r="M6" i="11"/>
  <c r="M7" i="11"/>
  <c r="AC14" i="17"/>
  <c r="M9" i="11" l="1"/>
  <c r="AK144" i="17"/>
  <c r="AL144" i="17" s="1"/>
  <c r="AM144" i="17" s="1"/>
  <c r="AE144" i="17"/>
  <c r="Z144" i="17"/>
  <c r="AI144" i="17" s="1"/>
  <c r="AJ144" i="17" s="1"/>
  <c r="X144" i="17"/>
  <c r="AG144" i="17" s="1"/>
  <c r="W144" i="17"/>
  <c r="N144" i="17"/>
  <c r="H144" i="17"/>
  <c r="F144" i="17"/>
  <c r="AK135" i="17"/>
  <c r="AL135" i="17" s="1"/>
  <c r="AM135" i="17" s="1"/>
  <c r="AE135" i="17"/>
  <c r="W135" i="17"/>
  <c r="E135" i="17"/>
  <c r="AK126" i="17"/>
  <c r="AL126" i="17" s="1"/>
  <c r="AM126" i="17" s="1"/>
  <c r="AI126" i="17"/>
  <c r="AJ126" i="17" s="1"/>
  <c r="AG126" i="17"/>
  <c r="AE126" i="17"/>
  <c r="AC126" i="17"/>
  <c r="AD126" i="17" s="1"/>
  <c r="AA126" i="17"/>
  <c r="V126" i="17"/>
  <c r="Y126" i="17" s="1"/>
  <c r="S126" i="17"/>
  <c r="T126" i="17" s="1"/>
  <c r="U126" i="17" s="1"/>
  <c r="Q126" i="17"/>
  <c r="R126" i="17" s="1"/>
  <c r="O126" i="17"/>
  <c r="M126" i="17"/>
  <c r="K126" i="17"/>
  <c r="L126" i="17" s="1"/>
  <c r="I126" i="17"/>
  <c r="D126" i="17"/>
  <c r="G126" i="17" s="1"/>
  <c r="AK117" i="17"/>
  <c r="AL117" i="17" s="1"/>
  <c r="AM117" i="17" s="1"/>
  <c r="AI117" i="17"/>
  <c r="AJ117" i="17" s="1"/>
  <c r="AG117" i="17"/>
  <c r="AE117" i="17"/>
  <c r="AC117" i="17"/>
  <c r="AD117" i="17" s="1"/>
  <c r="AA117" i="17"/>
  <c r="V117" i="17"/>
  <c r="Y117" i="17" s="1"/>
  <c r="S117" i="17"/>
  <c r="T117" i="17" s="1"/>
  <c r="U117" i="17" s="1"/>
  <c r="Q117" i="17"/>
  <c r="R117" i="17" s="1"/>
  <c r="O117" i="17"/>
  <c r="M117" i="17"/>
  <c r="K117" i="17"/>
  <c r="L117" i="17" s="1"/>
  <c r="I117" i="17"/>
  <c r="D117" i="17"/>
  <c r="G117" i="17" s="1"/>
  <c r="AK108" i="17"/>
  <c r="AL108" i="17" s="1"/>
  <c r="AM108" i="17" s="1"/>
  <c r="AI108" i="17"/>
  <c r="AJ108" i="17" s="1"/>
  <c r="AG108" i="17"/>
  <c r="AE108" i="17"/>
  <c r="AC108" i="17"/>
  <c r="AD108" i="17" s="1"/>
  <c r="AA108" i="17"/>
  <c r="V108" i="17"/>
  <c r="Y108" i="17" s="1"/>
  <c r="S108" i="17"/>
  <c r="T108" i="17" s="1"/>
  <c r="U108" i="17" s="1"/>
  <c r="Q108" i="17"/>
  <c r="R108" i="17" s="1"/>
  <c r="O108" i="17"/>
  <c r="M108" i="17"/>
  <c r="K108" i="17"/>
  <c r="L108" i="17" s="1"/>
  <c r="I108" i="17"/>
  <c r="D108" i="17"/>
  <c r="G108" i="17" s="1"/>
  <c r="AK99" i="17"/>
  <c r="AL99" i="17" s="1"/>
  <c r="AM99" i="17" s="1"/>
  <c r="AI99" i="17"/>
  <c r="AJ99" i="17" s="1"/>
  <c r="AG99" i="17"/>
  <c r="AE99" i="17"/>
  <c r="AC99" i="17"/>
  <c r="AD99" i="17" s="1"/>
  <c r="AA99" i="17"/>
  <c r="V99" i="17"/>
  <c r="Y99" i="17" s="1"/>
  <c r="S99" i="17"/>
  <c r="T99" i="17" s="1"/>
  <c r="U99" i="17" s="1"/>
  <c r="Q99" i="17"/>
  <c r="R99" i="17" s="1"/>
  <c r="O99" i="17"/>
  <c r="M99" i="17"/>
  <c r="K99" i="17"/>
  <c r="L99" i="17" s="1"/>
  <c r="I99" i="17"/>
  <c r="D99" i="17"/>
  <c r="G99" i="17" s="1"/>
  <c r="AK90" i="17"/>
  <c r="AL90" i="17" s="1"/>
  <c r="AM90" i="17" s="1"/>
  <c r="AI90" i="17"/>
  <c r="AJ90" i="17" s="1"/>
  <c r="AG90" i="17"/>
  <c r="AE90" i="17"/>
  <c r="AC90" i="17"/>
  <c r="AD90" i="17" s="1"/>
  <c r="AA90" i="17"/>
  <c r="V90" i="17"/>
  <c r="Y90" i="17" s="1"/>
  <c r="S90" i="17"/>
  <c r="T90" i="17" s="1"/>
  <c r="U90" i="17" s="1"/>
  <c r="Q90" i="17"/>
  <c r="R90" i="17" s="1"/>
  <c r="O90" i="17"/>
  <c r="M90" i="17"/>
  <c r="K90" i="17"/>
  <c r="L90" i="17" s="1"/>
  <c r="I90" i="17"/>
  <c r="D90" i="17"/>
  <c r="G90" i="17" s="1"/>
  <c r="AK81" i="17"/>
  <c r="AL81" i="17" s="1"/>
  <c r="AM81" i="17" s="1"/>
  <c r="AI81" i="17"/>
  <c r="AJ81" i="17" s="1"/>
  <c r="AG81" i="17"/>
  <c r="AE81" i="17"/>
  <c r="AC81" i="17"/>
  <c r="AD81" i="17" s="1"/>
  <c r="AA81" i="17"/>
  <c r="V81" i="17"/>
  <c r="Y81" i="17" s="1"/>
  <c r="S81" i="17"/>
  <c r="T81" i="17" s="1"/>
  <c r="U81" i="17" s="1"/>
  <c r="Q81" i="17"/>
  <c r="R81" i="17" s="1"/>
  <c r="O81" i="17"/>
  <c r="M81" i="17"/>
  <c r="K81" i="17"/>
  <c r="L81" i="17" s="1"/>
  <c r="I81" i="17"/>
  <c r="D81" i="17"/>
  <c r="G81" i="17" s="1"/>
  <c r="AK72" i="17"/>
  <c r="AL72" i="17" s="1"/>
  <c r="AM72" i="17" s="1"/>
  <c r="AE72" i="17"/>
  <c r="Z72" i="17"/>
  <c r="AI72" i="17" s="1"/>
  <c r="AJ72" i="17" s="1"/>
  <c r="X72" i="17"/>
  <c r="AG72" i="17" s="1"/>
  <c r="W72" i="17"/>
  <c r="N72" i="17"/>
  <c r="J72" i="17"/>
  <c r="H72" i="17"/>
  <c r="F72" i="17"/>
  <c r="AK63" i="17"/>
  <c r="AL63" i="17" s="1"/>
  <c r="AM63" i="17" s="1"/>
  <c r="AI63" i="17"/>
  <c r="AJ63" i="17" s="1"/>
  <c r="AG63" i="17"/>
  <c r="AE63" i="17"/>
  <c r="AC63" i="17"/>
  <c r="AD63" i="17" s="1"/>
  <c r="AA63" i="17"/>
  <c r="V63" i="17"/>
  <c r="Y63" i="17" s="1"/>
  <c r="S63" i="17"/>
  <c r="T63" i="17" s="1"/>
  <c r="U63" i="17" s="1"/>
  <c r="Q63" i="17"/>
  <c r="R63" i="17" s="1"/>
  <c r="O63" i="17"/>
  <c r="M63" i="17"/>
  <c r="K63" i="17"/>
  <c r="L63" i="17" s="1"/>
  <c r="I63" i="17"/>
  <c r="D63" i="17"/>
  <c r="G63" i="17" s="1"/>
  <c r="AK54" i="17"/>
  <c r="AL54" i="17" s="1"/>
  <c r="AM54" i="17" s="1"/>
  <c r="AI54" i="17"/>
  <c r="AJ54" i="17" s="1"/>
  <c r="AG54" i="17"/>
  <c r="AE54" i="17"/>
  <c r="AC54" i="17"/>
  <c r="AD54" i="17" s="1"/>
  <c r="AA54" i="17"/>
  <c r="V54" i="17"/>
  <c r="Y54" i="17" s="1"/>
  <c r="S54" i="17"/>
  <c r="T54" i="17" s="1"/>
  <c r="U54" i="17" s="1"/>
  <c r="Q54" i="17"/>
  <c r="R54" i="17" s="1"/>
  <c r="O54" i="17"/>
  <c r="M54" i="17"/>
  <c r="K54" i="17"/>
  <c r="L54" i="17" s="1"/>
  <c r="I54" i="17"/>
  <c r="D54" i="17"/>
  <c r="G54" i="17" s="1"/>
  <c r="AK45" i="17"/>
  <c r="AL45" i="17" s="1"/>
  <c r="AM45" i="17" s="1"/>
  <c r="AI45" i="17"/>
  <c r="AJ45" i="17" s="1"/>
  <c r="AG45" i="17"/>
  <c r="AE45" i="17"/>
  <c r="AC45" i="17"/>
  <c r="AD45" i="17" s="1"/>
  <c r="AA45" i="17"/>
  <c r="V45" i="17"/>
  <c r="Y45" i="17" s="1"/>
  <c r="S45" i="17"/>
  <c r="T45" i="17" s="1"/>
  <c r="U45" i="17" s="1"/>
  <c r="Q45" i="17"/>
  <c r="R45" i="17" s="1"/>
  <c r="O45" i="17"/>
  <c r="M45" i="17"/>
  <c r="K45" i="17"/>
  <c r="L45" i="17" s="1"/>
  <c r="I45" i="17"/>
  <c r="D45" i="17"/>
  <c r="G45" i="17" s="1"/>
  <c r="AK36" i="17"/>
  <c r="AL36" i="17" s="1"/>
  <c r="AM36" i="17" s="1"/>
  <c r="AI36" i="17"/>
  <c r="AJ36" i="17" s="1"/>
  <c r="AG36" i="17"/>
  <c r="AE36" i="17"/>
  <c r="AC36" i="17"/>
  <c r="AD36" i="17" s="1"/>
  <c r="AA36" i="17"/>
  <c r="V36" i="17"/>
  <c r="Y36" i="17" s="1"/>
  <c r="S36" i="17"/>
  <c r="T36" i="17" s="1"/>
  <c r="U36" i="17" s="1"/>
  <c r="Q36" i="17"/>
  <c r="R36" i="17" s="1"/>
  <c r="O36" i="17"/>
  <c r="M36" i="17"/>
  <c r="K36" i="17"/>
  <c r="L36" i="17" s="1"/>
  <c r="I36" i="17"/>
  <c r="D36" i="17"/>
  <c r="G36" i="17" s="1"/>
  <c r="AK27" i="17"/>
  <c r="AL27" i="17" s="1"/>
  <c r="AM27" i="17" s="1"/>
  <c r="AI27" i="17"/>
  <c r="AJ27" i="17" s="1"/>
  <c r="AG27" i="17"/>
  <c r="AE27" i="17"/>
  <c r="AC27" i="17"/>
  <c r="AD27" i="17" s="1"/>
  <c r="AA27" i="17"/>
  <c r="V27" i="17"/>
  <c r="Y27" i="17" s="1"/>
  <c r="S27" i="17"/>
  <c r="T27" i="17" s="1"/>
  <c r="U27" i="17" s="1"/>
  <c r="Q27" i="17"/>
  <c r="R27" i="17" s="1"/>
  <c r="O27" i="17"/>
  <c r="M27" i="17"/>
  <c r="K27" i="17"/>
  <c r="L27" i="17" s="1"/>
  <c r="I27" i="17"/>
  <c r="D27" i="17"/>
  <c r="G27" i="17" s="1"/>
  <c r="AK18" i="17"/>
  <c r="AL18" i="17" s="1"/>
  <c r="AM18" i="17" s="1"/>
  <c r="AI18" i="17"/>
  <c r="AJ18" i="17" s="1"/>
  <c r="AG18" i="17"/>
  <c r="AE18" i="17"/>
  <c r="AC18" i="17"/>
  <c r="AD18" i="17" s="1"/>
  <c r="AA18" i="17"/>
  <c r="V18" i="17"/>
  <c r="Y18" i="17" s="1"/>
  <c r="S18" i="17"/>
  <c r="T18" i="17" s="1"/>
  <c r="U18" i="17" s="1"/>
  <c r="Q18" i="17"/>
  <c r="R18" i="17" s="1"/>
  <c r="O18" i="17"/>
  <c r="M18" i="17"/>
  <c r="K18" i="17"/>
  <c r="L18" i="17" s="1"/>
  <c r="I18" i="17"/>
  <c r="D18" i="17"/>
  <c r="D144" i="17" l="1"/>
  <c r="G18" i="17"/>
  <c r="G72" i="17" s="1"/>
  <c r="P54" i="17"/>
  <c r="P90" i="17"/>
  <c r="R72" i="17"/>
  <c r="AH144" i="17"/>
  <c r="AH27" i="17"/>
  <c r="P36" i="17"/>
  <c r="Q72" i="17"/>
  <c r="O72" i="17"/>
  <c r="P99" i="17"/>
  <c r="D135" i="17"/>
  <c r="D72" i="17"/>
  <c r="K72" i="17"/>
  <c r="S72" i="17"/>
  <c r="AH108" i="17"/>
  <c r="V144" i="17"/>
  <c r="P126" i="17"/>
  <c r="AH126" i="17"/>
  <c r="AC144" i="17"/>
  <c r="V135" i="17"/>
  <c r="I72" i="17"/>
  <c r="AC135" i="17"/>
  <c r="AD135" i="17" s="1"/>
  <c r="P117" i="17"/>
  <c r="AH117" i="17"/>
  <c r="P108" i="17"/>
  <c r="AD72" i="17"/>
  <c r="AH99" i="17"/>
  <c r="AH90" i="17"/>
  <c r="P81" i="17"/>
  <c r="AH81" i="17"/>
  <c r="U72" i="17"/>
  <c r="M72" i="17"/>
  <c r="P63" i="17"/>
  <c r="AH63" i="17"/>
  <c r="AH72" i="17"/>
  <c r="L72" i="17"/>
  <c r="Y72" i="17"/>
  <c r="AA72" i="17"/>
  <c r="V72" i="17"/>
  <c r="T72" i="17"/>
  <c r="AC72" i="17"/>
  <c r="AH54" i="17"/>
  <c r="P45" i="17"/>
  <c r="AH45" i="17"/>
  <c r="AH36" i="17"/>
  <c r="P18" i="17"/>
  <c r="AH18" i="17"/>
  <c r="P27" i="17"/>
  <c r="P72" i="17" l="1"/>
  <c r="AC121" i="17" l="1"/>
  <c r="AC112" i="17"/>
  <c r="AC103" i="17"/>
  <c r="AC94" i="17"/>
  <c r="AC85" i="17"/>
  <c r="AC76" i="17"/>
  <c r="AC58" i="17"/>
  <c r="AC49" i="17"/>
  <c r="AC40" i="17"/>
  <c r="AC31" i="17"/>
  <c r="AC13" i="17"/>
  <c r="D23" i="17" l="1"/>
  <c r="D14" i="17"/>
  <c r="D15" i="17"/>
  <c r="D16" i="17"/>
  <c r="D17" i="17"/>
  <c r="D21" i="17"/>
  <c r="D122" i="17"/>
  <c r="D123" i="17"/>
  <c r="D124" i="17"/>
  <c r="D125" i="17"/>
  <c r="D129" i="17"/>
  <c r="D121" i="17"/>
  <c r="D113" i="17"/>
  <c r="D114" i="17"/>
  <c r="D115" i="17"/>
  <c r="D116" i="17"/>
  <c r="D120" i="17"/>
  <c r="D112" i="17"/>
  <c r="D104" i="17"/>
  <c r="D105" i="17"/>
  <c r="D106" i="17"/>
  <c r="D107" i="17"/>
  <c r="D111" i="17"/>
  <c r="D103" i="17"/>
  <c r="D95" i="17"/>
  <c r="D96" i="17"/>
  <c r="D97" i="17"/>
  <c r="D98" i="17"/>
  <c r="D102" i="17"/>
  <c r="D94" i="17"/>
  <c r="D86" i="17"/>
  <c r="D87" i="17"/>
  <c r="D88" i="17"/>
  <c r="D89" i="17"/>
  <c r="D93" i="17"/>
  <c r="D85" i="17"/>
  <c r="D78" i="17"/>
  <c r="D79" i="17"/>
  <c r="D80" i="17"/>
  <c r="D84" i="17"/>
  <c r="D76" i="17"/>
  <c r="D59" i="17"/>
  <c r="D60" i="17"/>
  <c r="D61" i="17"/>
  <c r="D62" i="17"/>
  <c r="D66" i="17"/>
  <c r="D50" i="17"/>
  <c r="D51" i="17"/>
  <c r="D52" i="17"/>
  <c r="D53" i="17"/>
  <c r="D57" i="17"/>
  <c r="D41" i="17"/>
  <c r="D42" i="17"/>
  <c r="D43" i="17"/>
  <c r="D44" i="17"/>
  <c r="D48" i="17"/>
  <c r="D32" i="17"/>
  <c r="D33" i="17"/>
  <c r="D34" i="17"/>
  <c r="D35" i="17"/>
  <c r="D39" i="17"/>
  <c r="AJ171" i="17"/>
  <c r="D132" i="17" l="1"/>
  <c r="D143" i="17"/>
  <c r="D71" i="17"/>
  <c r="D134" i="17"/>
  <c r="D147" i="17"/>
  <c r="D130" i="17"/>
  <c r="D138" i="17"/>
  <c r="D75" i="17"/>
  <c r="AK143" i="17"/>
  <c r="AL143" i="17" s="1"/>
  <c r="AM143" i="17" s="1"/>
  <c r="AE143" i="17"/>
  <c r="Z143" i="17"/>
  <c r="AI143" i="17" s="1"/>
  <c r="AJ143" i="17" s="1"/>
  <c r="X143" i="17"/>
  <c r="AG143" i="17" s="1"/>
  <c r="W143" i="17"/>
  <c r="N143" i="17"/>
  <c r="H143" i="17"/>
  <c r="F143" i="17"/>
  <c r="E143" i="17"/>
  <c r="AK134" i="17"/>
  <c r="AL134" i="17" s="1"/>
  <c r="AM134" i="17" s="1"/>
  <c r="AE134" i="17"/>
  <c r="W134" i="17"/>
  <c r="E134" i="17"/>
  <c r="AK125" i="17"/>
  <c r="AL125" i="17" s="1"/>
  <c r="AM125" i="17" s="1"/>
  <c r="AI125" i="17"/>
  <c r="AJ125" i="17" s="1"/>
  <c r="AG125" i="17"/>
  <c r="AE125" i="17"/>
  <c r="AC125" i="17"/>
  <c r="AD125" i="17" s="1"/>
  <c r="AA125" i="17"/>
  <c r="V125" i="17"/>
  <c r="Y125" i="17" s="1"/>
  <c r="S125" i="17"/>
  <c r="T125" i="17" s="1"/>
  <c r="U125" i="17" s="1"/>
  <c r="Q125" i="17"/>
  <c r="R125" i="17" s="1"/>
  <c r="O125" i="17"/>
  <c r="M125" i="17"/>
  <c r="K125" i="17"/>
  <c r="L125" i="17" s="1"/>
  <c r="I125" i="17"/>
  <c r="G125" i="17"/>
  <c r="AK116" i="17"/>
  <c r="AL116" i="17" s="1"/>
  <c r="AM116" i="17" s="1"/>
  <c r="AI116" i="17"/>
  <c r="AJ116" i="17" s="1"/>
  <c r="AG116" i="17"/>
  <c r="AE116" i="17"/>
  <c r="AC116" i="17"/>
  <c r="AD116" i="17" s="1"/>
  <c r="AA116" i="17"/>
  <c r="V116" i="17"/>
  <c r="Y116" i="17" s="1"/>
  <c r="S116" i="17"/>
  <c r="T116" i="17" s="1"/>
  <c r="U116" i="17" s="1"/>
  <c r="Q116" i="17"/>
  <c r="R116" i="17" s="1"/>
  <c r="O116" i="17"/>
  <c r="M116" i="17"/>
  <c r="K116" i="17"/>
  <c r="L116" i="17" s="1"/>
  <c r="I116" i="17"/>
  <c r="G116" i="17"/>
  <c r="AK107" i="17"/>
  <c r="AL107" i="17" s="1"/>
  <c r="AM107" i="17" s="1"/>
  <c r="AI107" i="17"/>
  <c r="AJ107" i="17" s="1"/>
  <c r="AG107" i="17"/>
  <c r="AE107" i="17"/>
  <c r="AC107" i="17"/>
  <c r="AD107" i="17" s="1"/>
  <c r="AA107" i="17"/>
  <c r="V107" i="17"/>
  <c r="Y107" i="17" s="1"/>
  <c r="S107" i="17"/>
  <c r="T107" i="17" s="1"/>
  <c r="U107" i="17" s="1"/>
  <c r="Q107" i="17"/>
  <c r="R107" i="17" s="1"/>
  <c r="O107" i="17"/>
  <c r="M107" i="17"/>
  <c r="K107" i="17"/>
  <c r="L107" i="17" s="1"/>
  <c r="I107" i="17"/>
  <c r="G107" i="17"/>
  <c r="AK98" i="17"/>
  <c r="AL98" i="17" s="1"/>
  <c r="AM98" i="17" s="1"/>
  <c r="AI98" i="17"/>
  <c r="AJ98" i="17" s="1"/>
  <c r="AG98" i="17"/>
  <c r="AE98" i="17"/>
  <c r="AC98" i="17"/>
  <c r="AD98" i="17" s="1"/>
  <c r="AA98" i="17"/>
  <c r="V98" i="17"/>
  <c r="Y98" i="17" s="1"/>
  <c r="S98" i="17"/>
  <c r="T98" i="17" s="1"/>
  <c r="U98" i="17" s="1"/>
  <c r="Q98" i="17"/>
  <c r="R98" i="17" s="1"/>
  <c r="O98" i="17"/>
  <c r="M98" i="17"/>
  <c r="K98" i="17"/>
  <c r="L98" i="17" s="1"/>
  <c r="I98" i="17"/>
  <c r="G98" i="17"/>
  <c r="AK89" i="17"/>
  <c r="AL89" i="17" s="1"/>
  <c r="AM89" i="17" s="1"/>
  <c r="AI89" i="17"/>
  <c r="AJ89" i="17" s="1"/>
  <c r="AG89" i="17"/>
  <c r="AE89" i="17"/>
  <c r="AC89" i="17"/>
  <c r="AD89" i="17" s="1"/>
  <c r="AA89" i="17"/>
  <c r="V89" i="17"/>
  <c r="Y89" i="17" s="1"/>
  <c r="S89" i="17"/>
  <c r="T89" i="17" s="1"/>
  <c r="U89" i="17" s="1"/>
  <c r="Q89" i="17"/>
  <c r="R89" i="17" s="1"/>
  <c r="O89" i="17"/>
  <c r="M89" i="17"/>
  <c r="K89" i="17"/>
  <c r="L89" i="17" s="1"/>
  <c r="I89" i="17"/>
  <c r="G89" i="17"/>
  <c r="AK80" i="17"/>
  <c r="AL80" i="17" s="1"/>
  <c r="AM80" i="17" s="1"/>
  <c r="AI80" i="17"/>
  <c r="AJ80" i="17" s="1"/>
  <c r="AG80" i="17"/>
  <c r="AE80" i="17"/>
  <c r="AC80" i="17"/>
  <c r="AD80" i="17" s="1"/>
  <c r="AA80" i="17"/>
  <c r="V80" i="17"/>
  <c r="Y80" i="17" s="1"/>
  <c r="S80" i="17"/>
  <c r="T80" i="17" s="1"/>
  <c r="U80" i="17" s="1"/>
  <c r="Q80" i="17"/>
  <c r="R80" i="17" s="1"/>
  <c r="O80" i="17"/>
  <c r="M80" i="17"/>
  <c r="K80" i="17"/>
  <c r="L80" i="17" s="1"/>
  <c r="I80" i="17"/>
  <c r="G80" i="17"/>
  <c r="AK71" i="17"/>
  <c r="AL71" i="17" s="1"/>
  <c r="AM71" i="17" s="1"/>
  <c r="AE71" i="17"/>
  <c r="Z71" i="17"/>
  <c r="AI71" i="17" s="1"/>
  <c r="AJ71" i="17" s="1"/>
  <c r="X71" i="17"/>
  <c r="AG71" i="17" s="1"/>
  <c r="W71" i="17"/>
  <c r="N71" i="17"/>
  <c r="J71" i="17"/>
  <c r="H71" i="17"/>
  <c r="F71" i="17"/>
  <c r="E71" i="17"/>
  <c r="AK62" i="17"/>
  <c r="AL62" i="17" s="1"/>
  <c r="AM62" i="17" s="1"/>
  <c r="AI62" i="17"/>
  <c r="AJ62" i="17" s="1"/>
  <c r="AG62" i="17"/>
  <c r="AE62" i="17"/>
  <c r="AC62" i="17"/>
  <c r="AD62" i="17" s="1"/>
  <c r="AA62" i="17"/>
  <c r="V62" i="17"/>
  <c r="Y62" i="17" s="1"/>
  <c r="S62" i="17"/>
  <c r="T62" i="17" s="1"/>
  <c r="U62" i="17" s="1"/>
  <c r="Q62" i="17"/>
  <c r="R62" i="17" s="1"/>
  <c r="O62" i="17"/>
  <c r="M62" i="17"/>
  <c r="K62" i="17"/>
  <c r="L62" i="17" s="1"/>
  <c r="I62" i="17"/>
  <c r="G62" i="17"/>
  <c r="AK53" i="17"/>
  <c r="AL53" i="17" s="1"/>
  <c r="AM53" i="17" s="1"/>
  <c r="AI53" i="17"/>
  <c r="AJ53" i="17" s="1"/>
  <c r="AG53" i="17"/>
  <c r="AE53" i="17"/>
  <c r="AC53" i="17"/>
  <c r="AD53" i="17" s="1"/>
  <c r="AA53" i="17"/>
  <c r="V53" i="17"/>
  <c r="Y53" i="17" s="1"/>
  <c r="S53" i="17"/>
  <c r="T53" i="17" s="1"/>
  <c r="U53" i="17" s="1"/>
  <c r="Q53" i="17"/>
  <c r="R53" i="17" s="1"/>
  <c r="O53" i="17"/>
  <c r="M53" i="17"/>
  <c r="K53" i="17"/>
  <c r="L53" i="17" s="1"/>
  <c r="I53" i="17"/>
  <c r="G53" i="17"/>
  <c r="AK44" i="17"/>
  <c r="AL44" i="17" s="1"/>
  <c r="AM44" i="17" s="1"/>
  <c r="AI44" i="17"/>
  <c r="AJ44" i="17" s="1"/>
  <c r="AG44" i="17"/>
  <c r="AE44" i="17"/>
  <c r="AC44" i="17"/>
  <c r="AD44" i="17" s="1"/>
  <c r="AA44" i="17"/>
  <c r="V44" i="17"/>
  <c r="Y44" i="17" s="1"/>
  <c r="S44" i="17"/>
  <c r="T44" i="17" s="1"/>
  <c r="U44" i="17" s="1"/>
  <c r="Q44" i="17"/>
  <c r="R44" i="17" s="1"/>
  <c r="O44" i="17"/>
  <c r="M44" i="17"/>
  <c r="K44" i="17"/>
  <c r="L44" i="17" s="1"/>
  <c r="I44" i="17"/>
  <c r="G44" i="17"/>
  <c r="AK35" i="17"/>
  <c r="AL35" i="17" s="1"/>
  <c r="AM35" i="17" s="1"/>
  <c r="AI35" i="17"/>
  <c r="AJ35" i="17" s="1"/>
  <c r="AG35" i="17"/>
  <c r="AE35" i="17"/>
  <c r="AC35" i="17"/>
  <c r="AD35" i="17" s="1"/>
  <c r="AA35" i="17"/>
  <c r="V35" i="17"/>
  <c r="Y35" i="17" s="1"/>
  <c r="S35" i="17"/>
  <c r="T35" i="17" s="1"/>
  <c r="U35" i="17" s="1"/>
  <c r="Q35" i="17"/>
  <c r="R35" i="17" s="1"/>
  <c r="O35" i="17"/>
  <c r="M35" i="17"/>
  <c r="K35" i="17"/>
  <c r="L35" i="17" s="1"/>
  <c r="I35" i="17"/>
  <c r="G35" i="17"/>
  <c r="AK26" i="17"/>
  <c r="AL26" i="17" s="1"/>
  <c r="AM26" i="17" s="1"/>
  <c r="AI26" i="17"/>
  <c r="AJ26" i="17" s="1"/>
  <c r="AG26" i="17"/>
  <c r="AE26" i="17"/>
  <c r="AC26" i="17"/>
  <c r="AD26" i="17" s="1"/>
  <c r="AA26" i="17"/>
  <c r="V26" i="17"/>
  <c r="Y26" i="17" s="1"/>
  <c r="S26" i="17"/>
  <c r="T26" i="17" s="1"/>
  <c r="U26" i="17" s="1"/>
  <c r="Q26" i="17"/>
  <c r="R26" i="17" s="1"/>
  <c r="O26" i="17"/>
  <c r="M26" i="17"/>
  <c r="K26" i="17"/>
  <c r="L26" i="17" s="1"/>
  <c r="I26" i="17"/>
  <c r="G26" i="17"/>
  <c r="AK17" i="17"/>
  <c r="AL17" i="17" s="1"/>
  <c r="AM17" i="17" s="1"/>
  <c r="AI17" i="17"/>
  <c r="AJ17" i="17" s="1"/>
  <c r="AG17" i="17"/>
  <c r="AE17" i="17"/>
  <c r="AC17" i="17"/>
  <c r="AD17" i="17" s="1"/>
  <c r="AA17" i="17"/>
  <c r="V17" i="17"/>
  <c r="Y17" i="17" s="1"/>
  <c r="S17" i="17"/>
  <c r="T17" i="17" s="1"/>
  <c r="U17" i="17" s="1"/>
  <c r="Q17" i="17"/>
  <c r="R17" i="17" s="1"/>
  <c r="O17" i="17"/>
  <c r="M17" i="17"/>
  <c r="K17" i="17"/>
  <c r="I17" i="17"/>
  <c r="G17" i="17"/>
  <c r="AH143" i="17" l="1"/>
  <c r="O71" i="17"/>
  <c r="K71" i="17"/>
  <c r="L17" i="17"/>
  <c r="L71" i="17" s="1"/>
  <c r="R71" i="17"/>
  <c r="S71" i="17"/>
  <c r="Q71" i="17"/>
  <c r="AH17" i="17"/>
  <c r="V143" i="17"/>
  <c r="AC143" i="17"/>
  <c r="P125" i="17"/>
  <c r="AH125" i="17"/>
  <c r="AC134" i="17"/>
  <c r="AD134" i="17" s="1"/>
  <c r="V134" i="17"/>
  <c r="P116" i="17"/>
  <c r="AH116" i="17"/>
  <c r="P107" i="17"/>
  <c r="AH107" i="17"/>
  <c r="P98" i="17"/>
  <c r="AH98" i="17"/>
  <c r="I71" i="17"/>
  <c r="AH71" i="17"/>
  <c r="P89" i="17"/>
  <c r="AH89" i="17"/>
  <c r="P80" i="17"/>
  <c r="AH80" i="17"/>
  <c r="G71" i="17"/>
  <c r="AA71" i="17"/>
  <c r="AD71" i="17"/>
  <c r="U71" i="17"/>
  <c r="M71" i="17"/>
  <c r="Y71" i="17"/>
  <c r="V71" i="17"/>
  <c r="P62" i="17"/>
  <c r="AH62" i="17"/>
  <c r="T71" i="17"/>
  <c r="AC71" i="17"/>
  <c r="P53" i="17"/>
  <c r="AH53" i="17"/>
  <c r="P44" i="17"/>
  <c r="AH44" i="17"/>
  <c r="P35" i="17"/>
  <c r="AH35" i="17"/>
  <c r="P26" i="17"/>
  <c r="AH26" i="17"/>
  <c r="P17" i="17"/>
  <c r="F28" i="15"/>
  <c r="G28" i="15" s="1"/>
  <c r="F30" i="15"/>
  <c r="F26" i="15"/>
  <c r="D8" i="14"/>
  <c r="P71" i="17" l="1"/>
  <c r="F27" i="15"/>
  <c r="E139" i="17" l="1"/>
  <c r="E153" i="17" l="1"/>
  <c r="F1220" i="16" l="1"/>
  <c r="Y341" i="16" l="1"/>
  <c r="I104" i="16" l="1"/>
  <c r="K108" i="16"/>
  <c r="N108" i="16" s="1"/>
  <c r="N1430" i="16" s="1"/>
  <c r="K109" i="16"/>
  <c r="N109" i="16" s="1"/>
  <c r="N1431" i="16" s="1"/>
  <c r="K110" i="16"/>
  <c r="N110" i="16" s="1"/>
  <c r="N1432" i="16" s="1"/>
  <c r="K107" i="16"/>
  <c r="I103" i="16"/>
  <c r="I105" i="16"/>
  <c r="I102" i="16"/>
  <c r="I106" i="16" s="1"/>
  <c r="N99" i="16"/>
  <c r="N1421" i="16" s="1"/>
  <c r="N94" i="16"/>
  <c r="N1416" i="16" s="1"/>
  <c r="N107" i="16" l="1"/>
  <c r="N111" i="16" s="1"/>
  <c r="K111" i="16"/>
  <c r="N1429" i="16"/>
  <c r="N1433" i="16" s="1"/>
  <c r="N102" i="16"/>
  <c r="I1424" i="16"/>
  <c r="N105" i="16"/>
  <c r="N1427" i="16" s="1"/>
  <c r="I1427" i="16"/>
  <c r="I1442" i="16" s="1"/>
  <c r="I120" i="16"/>
  <c r="N103" i="16"/>
  <c r="N1425" i="16" s="1"/>
  <c r="I1425" i="16"/>
  <c r="I1440" i="16" s="1"/>
  <c r="I118" i="16"/>
  <c r="N104" i="16"/>
  <c r="N1426" i="16" s="1"/>
  <c r="I1426" i="16"/>
  <c r="I1441" i="16" s="1"/>
  <c r="I119" i="16"/>
  <c r="AM7" i="16"/>
  <c r="I1439" i="16" l="1"/>
  <c r="I1428" i="16"/>
  <c r="N106" i="16"/>
  <c r="I1443" i="16"/>
  <c r="N1424" i="16"/>
  <c r="N1428" i="16" s="1"/>
  <c r="W133" i="17"/>
  <c r="Y25" i="17"/>
  <c r="V23" i="17"/>
  <c r="AK142" i="17"/>
  <c r="AL142" i="17" s="1"/>
  <c r="AM142" i="17" s="1"/>
  <c r="AE142" i="17"/>
  <c r="Z142" i="17"/>
  <c r="AI142" i="17" s="1"/>
  <c r="AJ142" i="17" s="1"/>
  <c r="X142" i="17"/>
  <c r="AG142" i="17" s="1"/>
  <c r="W142" i="17"/>
  <c r="N142" i="17"/>
  <c r="H142" i="17"/>
  <c r="F142" i="17"/>
  <c r="E142" i="17"/>
  <c r="AK133" i="17"/>
  <c r="AL133" i="17" s="1"/>
  <c r="AM133" i="17" s="1"/>
  <c r="AE133" i="17"/>
  <c r="E133" i="17"/>
  <c r="AI124" i="17"/>
  <c r="AJ124" i="17" s="1"/>
  <c r="AG124" i="17"/>
  <c r="AE124" i="17"/>
  <c r="AA124" i="17"/>
  <c r="V124" i="17"/>
  <c r="Y124" i="17" s="1"/>
  <c r="S124" i="17"/>
  <c r="AC124" i="17" s="1"/>
  <c r="AD124" i="17" s="1"/>
  <c r="Q124" i="17"/>
  <c r="R124" i="17" s="1"/>
  <c r="O124" i="17"/>
  <c r="M124" i="17"/>
  <c r="K124" i="17"/>
  <c r="L124" i="17" s="1"/>
  <c r="I124" i="17"/>
  <c r="G124" i="17"/>
  <c r="AI115" i="17"/>
  <c r="AJ115" i="17" s="1"/>
  <c r="AG115" i="17"/>
  <c r="AE115" i="17"/>
  <c r="AA115" i="17"/>
  <c r="V115" i="17"/>
  <c r="Y115" i="17" s="1"/>
  <c r="S115" i="17"/>
  <c r="T115" i="17" s="1"/>
  <c r="U115" i="17" s="1"/>
  <c r="Q115" i="17"/>
  <c r="R115" i="17" s="1"/>
  <c r="O115" i="17"/>
  <c r="M115" i="17"/>
  <c r="K115" i="17"/>
  <c r="L115" i="17" s="1"/>
  <c r="I115" i="17"/>
  <c r="G115" i="17"/>
  <c r="AI106" i="17"/>
  <c r="AJ106" i="17" s="1"/>
  <c r="AG106" i="17"/>
  <c r="AE106" i="17"/>
  <c r="AA106" i="17"/>
  <c r="V106" i="17"/>
  <c r="Y106" i="17" s="1"/>
  <c r="S106" i="17"/>
  <c r="AC106" i="17" s="1"/>
  <c r="AD106" i="17" s="1"/>
  <c r="Q106" i="17"/>
  <c r="R106" i="17" s="1"/>
  <c r="O106" i="17"/>
  <c r="M106" i="17"/>
  <c r="K106" i="17"/>
  <c r="L106" i="17" s="1"/>
  <c r="I106" i="17"/>
  <c r="G106" i="17"/>
  <c r="AI97" i="17"/>
  <c r="AJ97" i="17" s="1"/>
  <c r="AG97" i="17"/>
  <c r="AE97" i="17"/>
  <c r="AA97" i="17"/>
  <c r="V97" i="17"/>
  <c r="Y97" i="17" s="1"/>
  <c r="S97" i="17"/>
  <c r="AC97" i="17" s="1"/>
  <c r="AD97" i="17" s="1"/>
  <c r="Q97" i="17"/>
  <c r="R97" i="17" s="1"/>
  <c r="O97" i="17"/>
  <c r="M97" i="17"/>
  <c r="K97" i="17"/>
  <c r="L97" i="17" s="1"/>
  <c r="I97" i="17"/>
  <c r="G97" i="17"/>
  <c r="AI88" i="17"/>
  <c r="AJ88" i="17" s="1"/>
  <c r="AG88" i="17"/>
  <c r="AE88" i="17"/>
  <c r="AA88" i="17"/>
  <c r="V88" i="17"/>
  <c r="Y88" i="17" s="1"/>
  <c r="S88" i="17"/>
  <c r="AC88" i="17" s="1"/>
  <c r="AD88" i="17" s="1"/>
  <c r="Q88" i="17"/>
  <c r="R88" i="17" s="1"/>
  <c r="O88" i="17"/>
  <c r="M88" i="17"/>
  <c r="K88" i="17"/>
  <c r="L88" i="17" s="1"/>
  <c r="I88" i="17"/>
  <c r="G88" i="17"/>
  <c r="AI79" i="17"/>
  <c r="AJ79" i="17" s="1"/>
  <c r="AG79" i="17"/>
  <c r="AE79" i="17"/>
  <c r="AA79" i="17"/>
  <c r="V79" i="17"/>
  <c r="S79" i="17"/>
  <c r="AC79" i="17" s="1"/>
  <c r="Q79" i="17"/>
  <c r="R79" i="17" s="1"/>
  <c r="O79" i="17"/>
  <c r="M79" i="17"/>
  <c r="K79" i="17"/>
  <c r="L79" i="17" s="1"/>
  <c r="I79" i="17"/>
  <c r="G79" i="17"/>
  <c r="AK70" i="17"/>
  <c r="AL70" i="17" s="1"/>
  <c r="AM70" i="17" s="1"/>
  <c r="AE70" i="17"/>
  <c r="Z70" i="17"/>
  <c r="AI70" i="17" s="1"/>
  <c r="AJ70" i="17" s="1"/>
  <c r="X70" i="17"/>
  <c r="AG70" i="17" s="1"/>
  <c r="W70" i="17"/>
  <c r="N70" i="17"/>
  <c r="J70" i="17"/>
  <c r="H70" i="17"/>
  <c r="F70" i="17"/>
  <c r="E70" i="17"/>
  <c r="AI61" i="17"/>
  <c r="AJ61" i="17" s="1"/>
  <c r="AG61" i="17"/>
  <c r="AE61" i="17"/>
  <c r="AA61" i="17"/>
  <c r="V61" i="17"/>
  <c r="Y61" i="17" s="1"/>
  <c r="S61" i="17"/>
  <c r="AC61" i="17" s="1"/>
  <c r="AD61" i="17" s="1"/>
  <c r="Q61" i="17"/>
  <c r="R61" i="17" s="1"/>
  <c r="O61" i="17"/>
  <c r="M61" i="17"/>
  <c r="K61" i="17"/>
  <c r="L61" i="17" s="1"/>
  <c r="I61" i="17"/>
  <c r="G61" i="17"/>
  <c r="AI52" i="17"/>
  <c r="AJ52" i="17" s="1"/>
  <c r="AG52" i="17"/>
  <c r="AE52" i="17"/>
  <c r="AA52" i="17"/>
  <c r="V52" i="17"/>
  <c r="Y52" i="17" s="1"/>
  <c r="S52" i="17"/>
  <c r="AC52" i="17" s="1"/>
  <c r="AD52" i="17" s="1"/>
  <c r="Q52" i="17"/>
  <c r="R52" i="17" s="1"/>
  <c r="O52" i="17"/>
  <c r="M52" i="17"/>
  <c r="K52" i="17"/>
  <c r="L52" i="17" s="1"/>
  <c r="I52" i="17"/>
  <c r="G52" i="17"/>
  <c r="AI43" i="17"/>
  <c r="AJ43" i="17" s="1"/>
  <c r="AG43" i="17"/>
  <c r="AE43" i="17"/>
  <c r="AA43" i="17"/>
  <c r="V43" i="17"/>
  <c r="Y43" i="17" s="1"/>
  <c r="S43" i="17"/>
  <c r="AK43" i="17" s="1"/>
  <c r="AL43" i="17" s="1"/>
  <c r="AM43" i="17" s="1"/>
  <c r="Q43" i="17"/>
  <c r="R43" i="17" s="1"/>
  <c r="O43" i="17"/>
  <c r="M43" i="17"/>
  <c r="K43" i="17"/>
  <c r="L43" i="17" s="1"/>
  <c r="I43" i="17"/>
  <c r="G43" i="17"/>
  <c r="AI34" i="17"/>
  <c r="AJ34" i="17" s="1"/>
  <c r="AG34" i="17"/>
  <c r="AE34" i="17"/>
  <c r="AA34" i="17"/>
  <c r="V34" i="17"/>
  <c r="Y34" i="17" s="1"/>
  <c r="S34" i="17"/>
  <c r="T34" i="17" s="1"/>
  <c r="U34" i="17" s="1"/>
  <c r="Q34" i="17"/>
  <c r="R34" i="17" s="1"/>
  <c r="O34" i="17"/>
  <c r="M34" i="17"/>
  <c r="K34" i="17"/>
  <c r="L34" i="17" s="1"/>
  <c r="I34" i="17"/>
  <c r="G34" i="17"/>
  <c r="AI25" i="17"/>
  <c r="AJ25" i="17" s="1"/>
  <c r="AG25" i="17"/>
  <c r="AE25" i="17"/>
  <c r="AA25" i="17"/>
  <c r="S25" i="17"/>
  <c r="T25" i="17" s="1"/>
  <c r="U25" i="17" s="1"/>
  <c r="Q25" i="17"/>
  <c r="R25" i="17" s="1"/>
  <c r="O25" i="17"/>
  <c r="M25" i="17"/>
  <c r="K25" i="17"/>
  <c r="L25" i="17" s="1"/>
  <c r="I25" i="17"/>
  <c r="G25" i="17"/>
  <c r="AI16" i="17"/>
  <c r="AJ16" i="17" s="1"/>
  <c r="AG16" i="17"/>
  <c r="AE16" i="17"/>
  <c r="AA16" i="17"/>
  <c r="V16" i="17"/>
  <c r="S16" i="17"/>
  <c r="T16" i="17" s="1"/>
  <c r="U16" i="17" s="1"/>
  <c r="Q16" i="17"/>
  <c r="R16" i="17" s="1"/>
  <c r="O16" i="17"/>
  <c r="M16" i="17"/>
  <c r="K16" i="17"/>
  <c r="L16" i="17" s="1"/>
  <c r="I16" i="17"/>
  <c r="G16" i="17"/>
  <c r="V70" i="17" l="1"/>
  <c r="Y79" i="17"/>
  <c r="V133" i="17"/>
  <c r="V142" i="17"/>
  <c r="Y16" i="17"/>
  <c r="Y70" i="17" s="1"/>
  <c r="P79" i="17"/>
  <c r="P97" i="17"/>
  <c r="T61" i="17"/>
  <c r="U61" i="17" s="1"/>
  <c r="P88" i="17"/>
  <c r="T106" i="17"/>
  <c r="U106" i="17" s="1"/>
  <c r="P34" i="17"/>
  <c r="T97" i="17"/>
  <c r="U97" i="17" s="1"/>
  <c r="P25" i="17"/>
  <c r="AH25" i="17"/>
  <c r="T88" i="17"/>
  <c r="U88" i="17" s="1"/>
  <c r="P124" i="17"/>
  <c r="AH142" i="17"/>
  <c r="P43" i="17"/>
  <c r="T124" i="17"/>
  <c r="U124" i="17" s="1"/>
  <c r="L70" i="17"/>
  <c r="T52" i="17"/>
  <c r="U52" i="17" s="1"/>
  <c r="T79" i="17"/>
  <c r="U79" i="17" s="1"/>
  <c r="P106" i="17"/>
  <c r="M70" i="17"/>
  <c r="P52" i="17"/>
  <c r="AH70" i="17"/>
  <c r="AH34" i="17"/>
  <c r="P61" i="17"/>
  <c r="AD79" i="17"/>
  <c r="Q70" i="17"/>
  <c r="P115" i="17"/>
  <c r="D70" i="17"/>
  <c r="O70" i="17"/>
  <c r="AH43" i="17"/>
  <c r="AH52" i="17"/>
  <c r="K70" i="17"/>
  <c r="AH79" i="17"/>
  <c r="AH88" i="17"/>
  <c r="R70" i="17"/>
  <c r="D142" i="17"/>
  <c r="D133" i="17"/>
  <c r="AH61" i="17"/>
  <c r="AH97" i="17"/>
  <c r="AH106" i="17"/>
  <c r="AH115" i="17"/>
  <c r="AH124" i="17"/>
  <c r="AC25" i="17"/>
  <c r="AD25" i="17" s="1"/>
  <c r="AC34" i="17"/>
  <c r="AD34" i="17" s="1"/>
  <c r="T43" i="17"/>
  <c r="U43" i="17" s="1"/>
  <c r="S70" i="17"/>
  <c r="AC115" i="17"/>
  <c r="AD115" i="17" s="1"/>
  <c r="AA70" i="17"/>
  <c r="AK124" i="17"/>
  <c r="AL124" i="17" s="1"/>
  <c r="AM124" i="17" s="1"/>
  <c r="AK106" i="17"/>
  <c r="AL106" i="17" s="1"/>
  <c r="AM106" i="17" s="1"/>
  <c r="AK97" i="17"/>
  <c r="AL97" i="17" s="1"/>
  <c r="AM97" i="17" s="1"/>
  <c r="AK88" i="17"/>
  <c r="AL88" i="17" s="1"/>
  <c r="AM88" i="17" s="1"/>
  <c r="G70" i="17"/>
  <c r="AK79" i="17"/>
  <c r="AL79" i="17" s="1"/>
  <c r="AM79" i="17" s="1"/>
  <c r="P16" i="17"/>
  <c r="I70" i="17"/>
  <c r="AK61" i="17"/>
  <c r="AL61" i="17" s="1"/>
  <c r="AM61" i="17" s="1"/>
  <c r="AK52" i="17"/>
  <c r="AL52" i="17" s="1"/>
  <c r="AM52" i="17" s="1"/>
  <c r="AC43" i="17"/>
  <c r="AD43" i="17" s="1"/>
  <c r="AK25" i="17"/>
  <c r="AL25" i="17" s="1"/>
  <c r="AM25" i="17" s="1"/>
  <c r="AH16" i="17"/>
  <c r="U70" i="17" l="1"/>
  <c r="AK34" i="17"/>
  <c r="AL34" i="17" s="1"/>
  <c r="AM34" i="17" s="1"/>
  <c r="T70" i="17"/>
  <c r="AK115" i="17"/>
  <c r="AL115" i="17" s="1"/>
  <c r="AM115" i="17" s="1"/>
  <c r="AC133" i="17"/>
  <c r="AD133" i="17" s="1"/>
  <c r="P70" i="17"/>
  <c r="AC16" i="17"/>
  <c r="AK16" i="17"/>
  <c r="AL16" i="17" s="1"/>
  <c r="AM16" i="17" s="1"/>
  <c r="AD16" i="17" l="1"/>
  <c r="AD70" i="17" s="1"/>
  <c r="AC142" i="17"/>
  <c r="AC70" i="17"/>
  <c r="K20" i="15" l="1"/>
  <c r="E20" i="15"/>
  <c r="F20" i="15" s="1"/>
  <c r="K19" i="15"/>
  <c r="E19" i="15"/>
  <c r="F19" i="15" s="1"/>
  <c r="K18" i="15"/>
  <c r="E18" i="15"/>
  <c r="F18" i="15" s="1"/>
  <c r="K17" i="15"/>
  <c r="E17" i="15"/>
  <c r="K16" i="15"/>
  <c r="E16" i="15"/>
  <c r="F16" i="15" s="1"/>
  <c r="K15" i="15"/>
  <c r="E15" i="15"/>
  <c r="F15" i="15" s="1"/>
  <c r="I14" i="15"/>
  <c r="D14" i="15"/>
  <c r="C14" i="15"/>
  <c r="B14" i="15"/>
  <c r="K13" i="15"/>
  <c r="E13" i="15"/>
  <c r="F13" i="15" s="1"/>
  <c r="K12" i="15"/>
  <c r="E12" i="15"/>
  <c r="F12" i="15" s="1"/>
  <c r="K11" i="15"/>
  <c r="E11" i="15"/>
  <c r="F11" i="15" s="1"/>
  <c r="K10" i="15"/>
  <c r="E10" i="15"/>
  <c r="F10" i="15" s="1"/>
  <c r="K9" i="15"/>
  <c r="E9" i="15"/>
  <c r="F9" i="15" s="1"/>
  <c r="K8" i="15"/>
  <c r="F8" i="15"/>
  <c r="I7" i="15"/>
  <c r="I6" i="15" s="1"/>
  <c r="D7" i="15"/>
  <c r="C7" i="15"/>
  <c r="C6" i="15" s="1"/>
  <c r="B7" i="15"/>
  <c r="M7" i="14"/>
  <c r="I8" i="14"/>
  <c r="J8" i="14"/>
  <c r="D9" i="14"/>
  <c r="J9" i="14" s="1"/>
  <c r="I9" i="14"/>
  <c r="D10" i="14"/>
  <c r="J10" i="14" s="1"/>
  <c r="I10" i="14"/>
  <c r="D11" i="14"/>
  <c r="J11" i="14" s="1"/>
  <c r="I11" i="14"/>
  <c r="D12" i="14"/>
  <c r="J12" i="14" s="1"/>
  <c r="I12" i="14"/>
  <c r="D13" i="14"/>
  <c r="J13" i="14" s="1"/>
  <c r="I13" i="14"/>
  <c r="D14" i="14"/>
  <c r="J14" i="14" s="1"/>
  <c r="I14" i="14"/>
  <c r="D15" i="14"/>
  <c r="J15" i="14" s="1"/>
  <c r="I15" i="14"/>
  <c r="D16" i="14"/>
  <c r="J16" i="14" s="1"/>
  <c r="I16" i="14"/>
  <c r="D17" i="14"/>
  <c r="J17" i="14" s="1"/>
  <c r="I17" i="14"/>
  <c r="D18" i="14"/>
  <c r="J18" i="14" s="1"/>
  <c r="I18" i="14"/>
  <c r="D19" i="14"/>
  <c r="J19" i="14" s="1"/>
  <c r="I19" i="14"/>
  <c r="C20" i="14"/>
  <c r="C27" i="14" s="1"/>
  <c r="E20" i="14"/>
  <c r="E27" i="14" s="1"/>
  <c r="F20" i="14"/>
  <c r="H20" i="14"/>
  <c r="N20" i="14"/>
  <c r="V43" i="14"/>
  <c r="V44" i="14" s="1"/>
  <c r="V45" i="14" s="1"/>
  <c r="B44" i="14"/>
  <c r="C44" i="14"/>
  <c r="U58" i="14"/>
  <c r="K7" i="15" l="1"/>
  <c r="K6" i="15" s="1"/>
  <c r="K14" i="15"/>
  <c r="D6" i="15"/>
  <c r="B6" i="15"/>
  <c r="W154" i="17" s="1"/>
  <c r="I20" i="14"/>
  <c r="I35" i="14" s="1"/>
  <c r="F31" i="15"/>
  <c r="E7" i="15"/>
  <c r="E14" i="15"/>
  <c r="J20" i="14"/>
  <c r="I27" i="14" l="1"/>
  <c r="E6" i="15"/>
  <c r="K129" i="17" l="1"/>
  <c r="L129" i="17" s="1"/>
  <c r="K123" i="17"/>
  <c r="K122" i="17"/>
  <c r="K121" i="17"/>
  <c r="L121" i="17" s="1"/>
  <c r="K120" i="17"/>
  <c r="K114" i="17"/>
  <c r="L114" i="17" s="1"/>
  <c r="K113" i="17"/>
  <c r="L113" i="17" s="1"/>
  <c r="K112" i="17"/>
  <c r="L112" i="17" s="1"/>
  <c r="K111" i="17"/>
  <c r="L111" i="17" s="1"/>
  <c r="K105" i="17"/>
  <c r="L105" i="17" s="1"/>
  <c r="K104" i="17"/>
  <c r="L104" i="17" s="1"/>
  <c r="K103" i="17"/>
  <c r="L103" i="17" s="1"/>
  <c r="K102" i="17"/>
  <c r="L102" i="17" s="1"/>
  <c r="K96" i="17"/>
  <c r="L96" i="17" s="1"/>
  <c r="K95" i="17"/>
  <c r="L95" i="17" s="1"/>
  <c r="K94" i="17"/>
  <c r="L94" i="17" s="1"/>
  <c r="K93" i="17"/>
  <c r="L93" i="17" s="1"/>
  <c r="K87" i="17"/>
  <c r="L87" i="17" s="1"/>
  <c r="K86" i="17"/>
  <c r="L86" i="17" s="1"/>
  <c r="K85" i="17"/>
  <c r="L85" i="17" s="1"/>
  <c r="K84" i="17"/>
  <c r="L84" i="17" s="1"/>
  <c r="K78" i="17"/>
  <c r="L78" i="17" s="1"/>
  <c r="K77" i="17"/>
  <c r="L77" i="17" s="1"/>
  <c r="K76" i="17"/>
  <c r="L76" i="17" s="1"/>
  <c r="K66" i="17"/>
  <c r="L66" i="17" s="1"/>
  <c r="K60" i="17"/>
  <c r="L60" i="17" s="1"/>
  <c r="K59" i="17"/>
  <c r="L59" i="17" s="1"/>
  <c r="K58" i="17"/>
  <c r="L58" i="17" s="1"/>
  <c r="K57" i="17"/>
  <c r="L57" i="17" s="1"/>
  <c r="K51" i="17"/>
  <c r="L51" i="17" s="1"/>
  <c r="K50" i="17"/>
  <c r="L50" i="17" s="1"/>
  <c r="K49" i="17"/>
  <c r="L49" i="17" s="1"/>
  <c r="K48" i="17"/>
  <c r="L48" i="17" s="1"/>
  <c r="K42" i="17"/>
  <c r="L42" i="17" s="1"/>
  <c r="K41" i="17"/>
  <c r="L41" i="17" s="1"/>
  <c r="K40" i="17"/>
  <c r="L40" i="17" s="1"/>
  <c r="K39" i="17"/>
  <c r="L39" i="17" s="1"/>
  <c r="K33" i="17"/>
  <c r="L33" i="17" s="1"/>
  <c r="K32" i="17"/>
  <c r="L32" i="17" s="1"/>
  <c r="K31" i="17"/>
  <c r="L31" i="17" s="1"/>
  <c r="K30" i="17"/>
  <c r="L30" i="17" s="1"/>
  <c r="K24" i="17"/>
  <c r="L24" i="17" s="1"/>
  <c r="K23" i="17"/>
  <c r="L23" i="17" s="1"/>
  <c r="K22" i="17"/>
  <c r="L22" i="17" s="1"/>
  <c r="K21" i="17"/>
  <c r="K14" i="17"/>
  <c r="L14" i="17" s="1"/>
  <c r="K15" i="17"/>
  <c r="L15" i="17" s="1"/>
  <c r="K13" i="17"/>
  <c r="L13" i="17" s="1"/>
  <c r="L123" i="17" l="1"/>
  <c r="L21" i="17"/>
  <c r="L75" i="17" s="1"/>
  <c r="K75" i="17"/>
  <c r="L120" i="17"/>
  <c r="L122" i="17"/>
  <c r="W132" i="17"/>
  <c r="W69" i="17"/>
  <c r="W131" i="17" l="1"/>
  <c r="W68" i="17"/>
  <c r="W130" i="17"/>
  <c r="H130" i="17" l="1"/>
  <c r="H131" i="17" s="1"/>
  <c r="J130" i="17"/>
  <c r="J131" i="17" s="1"/>
  <c r="N130" i="17"/>
  <c r="N131" i="17" s="1"/>
  <c r="X130" i="17"/>
  <c r="X131" i="17" s="1"/>
  <c r="Z130" i="17"/>
  <c r="Z131" i="17" s="1"/>
  <c r="E131" i="17"/>
  <c r="E132" i="17"/>
  <c r="E130" i="17"/>
  <c r="F67" i="17"/>
  <c r="H67" i="17"/>
  <c r="J67" i="17"/>
  <c r="N67" i="17"/>
  <c r="X67" i="17"/>
  <c r="Z67" i="17"/>
  <c r="F68" i="17"/>
  <c r="F147" i="17" s="1"/>
  <c r="H68" i="17"/>
  <c r="H147" i="17" s="1"/>
  <c r="J68" i="17"/>
  <c r="N68" i="17"/>
  <c r="N147" i="17" s="1"/>
  <c r="X68" i="17"/>
  <c r="X147" i="17" s="1"/>
  <c r="Z68" i="17"/>
  <c r="Z147" i="17" s="1"/>
  <c r="F69" i="17"/>
  <c r="H69" i="17"/>
  <c r="J69" i="17"/>
  <c r="N69" i="17"/>
  <c r="X69" i="17"/>
  <c r="Z69" i="17"/>
  <c r="E68" i="17"/>
  <c r="E67" i="17"/>
  <c r="D58" i="17"/>
  <c r="N145" i="17" l="1"/>
  <c r="N146" i="17"/>
  <c r="Z145" i="17"/>
  <c r="AI145" i="17" s="1"/>
  <c r="AJ145" i="17" s="1"/>
  <c r="Z146" i="17"/>
  <c r="AI146" i="17" s="1"/>
  <c r="AJ146" i="17" s="1"/>
  <c r="H145" i="17"/>
  <c r="H146" i="17"/>
  <c r="X145" i="17"/>
  <c r="AG145" i="17" s="1"/>
  <c r="AH145" i="17" s="1"/>
  <c r="X146" i="17"/>
  <c r="AG146" i="17" s="1"/>
  <c r="AH146" i="17" s="1"/>
  <c r="F145" i="17"/>
  <c r="F146" i="17"/>
  <c r="X134" i="17"/>
  <c r="AG134" i="17" s="1"/>
  <c r="AH134" i="17" s="1"/>
  <c r="X135" i="17"/>
  <c r="AG135" i="17" s="1"/>
  <c r="AH135" i="17" s="1"/>
  <c r="N134" i="17"/>
  <c r="N135" i="17"/>
  <c r="J134" i="17"/>
  <c r="J143" i="17" s="1"/>
  <c r="J135" i="17"/>
  <c r="J144" i="17" s="1"/>
  <c r="Z134" i="17"/>
  <c r="AI134" i="17" s="1"/>
  <c r="AJ134" i="17" s="1"/>
  <c r="Z135" i="17"/>
  <c r="AI135" i="17" s="1"/>
  <c r="AJ135" i="17" s="1"/>
  <c r="H134" i="17"/>
  <c r="H135" i="17"/>
  <c r="J132" i="17"/>
  <c r="J133" i="17"/>
  <c r="H132" i="17"/>
  <c r="H133" i="17"/>
  <c r="H138" i="17" s="1"/>
  <c r="X132" i="17"/>
  <c r="X133" i="17"/>
  <c r="Z132" i="17"/>
  <c r="Z133" i="17"/>
  <c r="N132" i="17"/>
  <c r="N133" i="17"/>
  <c r="N138" i="17" s="1"/>
  <c r="H136" i="17" l="1"/>
  <c r="H137" i="17"/>
  <c r="Z136" i="17"/>
  <c r="AI136" i="17" s="1"/>
  <c r="AJ136" i="17" s="1"/>
  <c r="Z137" i="17"/>
  <c r="AI137" i="17" s="1"/>
  <c r="AJ137" i="17" s="1"/>
  <c r="N136" i="17"/>
  <c r="N137" i="17"/>
  <c r="X136" i="17"/>
  <c r="AG136" i="17" s="1"/>
  <c r="AH136" i="17" s="1"/>
  <c r="X137" i="17"/>
  <c r="AG137" i="17" s="1"/>
  <c r="AH137" i="17" s="1"/>
  <c r="J136" i="17"/>
  <c r="J145" i="17" s="1"/>
  <c r="J137" i="17"/>
  <c r="J146" i="17" s="1"/>
  <c r="AG133" i="17"/>
  <c r="AH133" i="17" s="1"/>
  <c r="X138" i="17"/>
  <c r="J142" i="17"/>
  <c r="J138" i="17"/>
  <c r="J147" i="17" s="1"/>
  <c r="AI133" i="17"/>
  <c r="AJ133" i="17" s="1"/>
  <c r="Z138" i="17"/>
  <c r="AD121" i="17"/>
  <c r="AD103" i="17"/>
  <c r="AD94" i="17"/>
  <c r="AD85" i="17"/>
  <c r="AD58" i="17"/>
  <c r="AD49" i="17"/>
  <c r="AD40" i="17"/>
  <c r="AD31" i="17"/>
  <c r="AD22" i="17"/>
  <c r="V129" i="17"/>
  <c r="V123" i="17"/>
  <c r="V122" i="17"/>
  <c r="V121" i="17"/>
  <c r="V120" i="17"/>
  <c r="V114" i="17"/>
  <c r="V113" i="17"/>
  <c r="V112" i="17"/>
  <c r="V111" i="17"/>
  <c r="V105" i="17"/>
  <c r="V104" i="17"/>
  <c r="V103" i="17"/>
  <c r="V102" i="17"/>
  <c r="V96" i="17"/>
  <c r="V95" i="17"/>
  <c r="V94" i="17"/>
  <c r="V93" i="17"/>
  <c r="V87" i="17"/>
  <c r="V86" i="17"/>
  <c r="V85" i="17"/>
  <c r="V84" i="17"/>
  <c r="V78" i="17"/>
  <c r="V77" i="17"/>
  <c r="V76" i="17"/>
  <c r="V66" i="17"/>
  <c r="V60" i="17"/>
  <c r="V59" i="17"/>
  <c r="V58" i="17"/>
  <c r="V57" i="17"/>
  <c r="V51" i="17"/>
  <c r="V50" i="17"/>
  <c r="V49" i="17"/>
  <c r="V48" i="17"/>
  <c r="V42" i="17"/>
  <c r="V41" i="17"/>
  <c r="V40" i="17"/>
  <c r="V39" i="17"/>
  <c r="V33" i="17"/>
  <c r="V32" i="17"/>
  <c r="V31" i="17"/>
  <c r="V24" i="17"/>
  <c r="V21" i="17"/>
  <c r="V15" i="17"/>
  <c r="V14" i="17"/>
  <c r="V13" i="17"/>
  <c r="D49" i="17"/>
  <c r="D40" i="17"/>
  <c r="D31" i="17"/>
  <c r="D13" i="17"/>
  <c r="D139" i="17" l="1"/>
  <c r="V139" i="17"/>
  <c r="V147" i="17"/>
  <c r="Y21" i="17"/>
  <c r="V138" i="17"/>
  <c r="V75" i="17"/>
  <c r="V140" i="17"/>
  <c r="V68" i="17"/>
  <c r="V132" i="17"/>
  <c r="V131" i="17"/>
  <c r="V159" i="17"/>
  <c r="V69" i="17"/>
  <c r="V130" i="17"/>
  <c r="AC67" i="17"/>
  <c r="AC139" i="17"/>
  <c r="AD76" i="17"/>
  <c r="AC130" i="17"/>
  <c r="AD130" i="17" s="1"/>
  <c r="D131" i="17"/>
  <c r="D67" i="17"/>
  <c r="V67" i="17"/>
  <c r="AD112" i="17"/>
  <c r="AD13" i="17"/>
  <c r="AD67" i="17" s="1"/>
  <c r="K1412" i="16"/>
  <c r="K1411" i="16"/>
  <c r="K1410" i="16"/>
  <c r="K1409" i="16"/>
  <c r="K1407" i="16"/>
  <c r="K1406" i="16"/>
  <c r="K1405" i="16"/>
  <c r="K1404" i="16"/>
  <c r="K1408" i="16" s="1"/>
  <c r="K1372" i="16"/>
  <c r="K1371" i="16"/>
  <c r="K1370" i="16"/>
  <c r="K1369" i="16"/>
  <c r="K1373" i="16" s="1"/>
  <c r="K1367" i="16"/>
  <c r="K1366" i="16"/>
  <c r="K1365" i="16"/>
  <c r="K1364" i="16"/>
  <c r="K1362" i="16"/>
  <c r="K1361" i="16"/>
  <c r="K1360" i="16"/>
  <c r="K1359" i="16"/>
  <c r="K1363" i="16" s="1"/>
  <c r="K1357" i="16"/>
  <c r="K1356" i="16"/>
  <c r="K1355" i="16"/>
  <c r="K1354" i="16"/>
  <c r="K1358" i="16" s="1"/>
  <c r="K1352" i="16"/>
  <c r="K1351" i="16"/>
  <c r="K1350" i="16"/>
  <c r="K1349" i="16"/>
  <c r="K1347" i="16"/>
  <c r="K1346" i="16"/>
  <c r="K1345" i="16"/>
  <c r="K1344" i="16"/>
  <c r="K1348" i="16" s="1"/>
  <c r="K1342" i="16"/>
  <c r="K1341" i="16"/>
  <c r="K1340" i="16"/>
  <c r="K1339" i="16"/>
  <c r="K1343" i="16" s="1"/>
  <c r="K1337" i="16"/>
  <c r="K1336" i="16"/>
  <c r="K1335" i="16"/>
  <c r="M115" i="16"/>
  <c r="M114" i="16"/>
  <c r="M113" i="16"/>
  <c r="M112" i="16"/>
  <c r="M116" i="16" s="1"/>
  <c r="M110" i="16"/>
  <c r="M1432" i="16" s="1"/>
  <c r="M109" i="16"/>
  <c r="M1431" i="16" s="1"/>
  <c r="M108" i="16"/>
  <c r="M1430" i="16" s="1"/>
  <c r="M107" i="16"/>
  <c r="M100" i="16"/>
  <c r="M98" i="16"/>
  <c r="M97" i="16"/>
  <c r="M95" i="16"/>
  <c r="M93" i="16"/>
  <c r="M92" i="16"/>
  <c r="M96" i="16" s="1"/>
  <c r="M90" i="16"/>
  <c r="M89" i="16"/>
  <c r="M88" i="16"/>
  <c r="M1410" i="16" s="1"/>
  <c r="M87" i="16"/>
  <c r="M85" i="16"/>
  <c r="M84" i="16"/>
  <c r="M83" i="16"/>
  <c r="M82" i="16"/>
  <c r="M80" i="16"/>
  <c r="M79" i="16"/>
  <c r="M78" i="16"/>
  <c r="M1400" i="16" s="1"/>
  <c r="M77" i="16"/>
  <c r="M75" i="16"/>
  <c r="M74" i="16"/>
  <c r="M73" i="16"/>
  <c r="M1395" i="16" s="1"/>
  <c r="M72" i="16"/>
  <c r="M60" i="16"/>
  <c r="M59" i="16"/>
  <c r="M58" i="16"/>
  <c r="M1380" i="16" s="1"/>
  <c r="M57" i="16"/>
  <c r="M55" i="16"/>
  <c r="M54" i="16"/>
  <c r="M1376" i="16" s="1"/>
  <c r="M53" i="16"/>
  <c r="M1375" i="16" s="1"/>
  <c r="M52" i="16"/>
  <c r="M30" i="16"/>
  <c r="M29" i="16"/>
  <c r="M28" i="16"/>
  <c r="M1350" i="16" s="1"/>
  <c r="M27" i="16"/>
  <c r="M25" i="16"/>
  <c r="M24" i="16"/>
  <c r="M23" i="16"/>
  <c r="M1345" i="16" s="1"/>
  <c r="M22" i="16"/>
  <c r="M20" i="16"/>
  <c r="M19" i="16"/>
  <c r="M18" i="16"/>
  <c r="M1340" i="16" s="1"/>
  <c r="M17" i="16"/>
  <c r="M15" i="16"/>
  <c r="M1337" i="16" s="1"/>
  <c r="M14" i="16"/>
  <c r="M13" i="16"/>
  <c r="M12" i="16"/>
  <c r="M101" i="16" l="1"/>
  <c r="M1399" i="16"/>
  <c r="M81" i="16"/>
  <c r="M1379" i="16"/>
  <c r="M61" i="16"/>
  <c r="M1344" i="16"/>
  <c r="M26" i="16"/>
  <c r="M1404" i="16"/>
  <c r="M86" i="16"/>
  <c r="K1338" i="16"/>
  <c r="K1353" i="16"/>
  <c r="K1368" i="16"/>
  <c r="K1413" i="16"/>
  <c r="M1339" i="16"/>
  <c r="M21" i="16"/>
  <c r="M1429" i="16"/>
  <c r="M1433" i="16" s="1"/>
  <c r="M111" i="16"/>
  <c r="M1374" i="16"/>
  <c r="M56" i="16"/>
  <c r="M16" i="16"/>
  <c r="M1349" i="16"/>
  <c r="M1353" i="16" s="1"/>
  <c r="M31" i="16"/>
  <c r="M1394" i="16"/>
  <c r="M1398" i="16" s="1"/>
  <c r="M76" i="16"/>
  <c r="M91" i="16"/>
  <c r="K1442" i="16"/>
  <c r="K1440" i="16"/>
  <c r="K1441" i="16"/>
  <c r="N83" i="16"/>
  <c r="N1405" i="16" s="1"/>
  <c r="M1405" i="16"/>
  <c r="N24" i="16"/>
  <c r="N1346" i="16" s="1"/>
  <c r="M1346" i="16"/>
  <c r="N84" i="16"/>
  <c r="N1406" i="16" s="1"/>
  <c r="M1406" i="16"/>
  <c r="N60" i="16"/>
  <c r="N1382" i="16" s="1"/>
  <c r="M1382" i="16"/>
  <c r="N113" i="16"/>
  <c r="N1435" i="16" s="1"/>
  <c r="M1435" i="16"/>
  <c r="N87" i="16"/>
  <c r="M1409" i="16"/>
  <c r="M1335" i="16"/>
  <c r="M118" i="16"/>
  <c r="N115" i="16"/>
  <c r="N1437" i="16" s="1"/>
  <c r="M1437" i="16"/>
  <c r="N74" i="16"/>
  <c r="N1396" i="16" s="1"/>
  <c r="M1396" i="16"/>
  <c r="N93" i="16"/>
  <c r="N1415" i="16" s="1"/>
  <c r="M1415" i="16"/>
  <c r="N97" i="16"/>
  <c r="M1419" i="16"/>
  <c r="N14" i="16"/>
  <c r="N1336" i="16" s="1"/>
  <c r="M1336" i="16"/>
  <c r="N30" i="16"/>
  <c r="N1352" i="16" s="1"/>
  <c r="M1352" i="16"/>
  <c r="N92" i="16"/>
  <c r="M1414" i="16"/>
  <c r="N19" i="16"/>
  <c r="N1341" i="16" s="1"/>
  <c r="M1341" i="16"/>
  <c r="N98" i="16"/>
  <c r="N1420" i="16" s="1"/>
  <c r="M1420" i="16"/>
  <c r="N59" i="16"/>
  <c r="N1381" i="16" s="1"/>
  <c r="M1381" i="16"/>
  <c r="N100" i="16"/>
  <c r="N1422" i="16" s="1"/>
  <c r="M1422" i="16"/>
  <c r="N112" i="16"/>
  <c r="M1434" i="16"/>
  <c r="N25" i="16"/>
  <c r="N1347" i="16" s="1"/>
  <c r="M1347" i="16"/>
  <c r="N85" i="16"/>
  <c r="N1407" i="16" s="1"/>
  <c r="M1407" i="16"/>
  <c r="M117" i="16"/>
  <c r="N12" i="16"/>
  <c r="M1334" i="16"/>
  <c r="N29" i="16"/>
  <c r="N1351" i="16" s="1"/>
  <c r="M1351" i="16"/>
  <c r="N89" i="16"/>
  <c r="N1411" i="16" s="1"/>
  <c r="M1411" i="16"/>
  <c r="N90" i="16"/>
  <c r="N1412" i="16" s="1"/>
  <c r="M1412" i="16"/>
  <c r="N79" i="16"/>
  <c r="N1401" i="16" s="1"/>
  <c r="M1401" i="16"/>
  <c r="N95" i="16"/>
  <c r="N1417" i="16" s="1"/>
  <c r="M1417" i="16"/>
  <c r="N55" i="16"/>
  <c r="N1377" i="16" s="1"/>
  <c r="M1377" i="16"/>
  <c r="N114" i="16"/>
  <c r="M119" i="16"/>
  <c r="M1436" i="16"/>
  <c r="N80" i="16"/>
  <c r="N1402" i="16" s="1"/>
  <c r="M1402" i="16"/>
  <c r="N75" i="16"/>
  <c r="N1397" i="16" s="1"/>
  <c r="M1397" i="16"/>
  <c r="N20" i="16"/>
  <c r="M120" i="16"/>
  <c r="M1342" i="16"/>
  <c r="M1442" i="16" s="1"/>
  <c r="N15" i="16"/>
  <c r="N1337" i="16" s="1"/>
  <c r="N54" i="16"/>
  <c r="N1376" i="16" s="1"/>
  <c r="N13" i="16"/>
  <c r="N82" i="16"/>
  <c r="N88" i="16"/>
  <c r="N1410" i="16" s="1"/>
  <c r="N72" i="16"/>
  <c r="N73" i="16"/>
  <c r="N1395" i="16" s="1"/>
  <c r="N78" i="16"/>
  <c r="N1400" i="16" s="1"/>
  <c r="N77" i="16"/>
  <c r="N81" i="16" s="1"/>
  <c r="N57" i="16"/>
  <c r="N58" i="16"/>
  <c r="N1380" i="16" s="1"/>
  <c r="N53" i="16"/>
  <c r="N1375" i="16" s="1"/>
  <c r="N52" i="16"/>
  <c r="N22" i="16"/>
  <c r="N27" i="16"/>
  <c r="N23" i="16"/>
  <c r="N1345" i="16" s="1"/>
  <c r="N28" i="16"/>
  <c r="N1350" i="16" s="1"/>
  <c r="N17" i="16"/>
  <c r="N18" i="16"/>
  <c r="N1340" i="16" s="1"/>
  <c r="I121" i="16"/>
  <c r="I672" i="16" s="1"/>
  <c r="N96" i="16" l="1"/>
  <c r="N76" i="16"/>
  <c r="N116" i="16"/>
  <c r="M1378" i="16"/>
  <c r="M1348" i="16"/>
  <c r="N61" i="16"/>
  <c r="M1413" i="16"/>
  <c r="N91" i="16"/>
  <c r="M1383" i="16"/>
  <c r="M1418" i="16"/>
  <c r="M1408" i="16"/>
  <c r="N21" i="16"/>
  <c r="N31" i="16"/>
  <c r="M1423" i="16"/>
  <c r="M1438" i="16"/>
  <c r="N86" i="16"/>
  <c r="N26" i="16"/>
  <c r="M1338" i="16"/>
  <c r="N101" i="16"/>
  <c r="M1343" i="16"/>
  <c r="M1403" i="16"/>
  <c r="N56" i="16"/>
  <c r="M1440" i="16"/>
  <c r="M1441" i="16"/>
  <c r="M1439" i="16"/>
  <c r="K1443" i="16"/>
  <c r="N1399" i="16"/>
  <c r="N1403" i="16" s="1"/>
  <c r="N1409" i="16"/>
  <c r="N1413" i="16" s="1"/>
  <c r="N1419" i="16"/>
  <c r="N1423" i="16" s="1"/>
  <c r="N1379" i="16"/>
  <c r="N1383" i="16" s="1"/>
  <c r="N1434" i="16"/>
  <c r="N1344" i="16"/>
  <c r="N1348" i="16" s="1"/>
  <c r="N1394" i="16"/>
  <c r="N1398" i="16" s="1"/>
  <c r="N1404" i="16"/>
  <c r="N1408" i="16" s="1"/>
  <c r="N1374" i="16"/>
  <c r="N1378" i="16" s="1"/>
  <c r="N1339" i="16"/>
  <c r="N1349" i="16"/>
  <c r="N1353" i="16" s="1"/>
  <c r="N1414" i="16"/>
  <c r="N1418" i="16" s="1"/>
  <c r="N16" i="16"/>
  <c r="N117" i="16"/>
  <c r="N1334" i="16"/>
  <c r="N118" i="16"/>
  <c r="N1335" i="16"/>
  <c r="N1440" i="16" s="1"/>
  <c r="N1436" i="16"/>
  <c r="N1441" i="16" s="1"/>
  <c r="N119" i="16"/>
  <c r="N120" i="16"/>
  <c r="N1342" i="16"/>
  <c r="N1442" i="16" s="1"/>
  <c r="I1333" i="16"/>
  <c r="G1333" i="16"/>
  <c r="G1444" i="16" s="1"/>
  <c r="G1445" i="16" s="1"/>
  <c r="M121" i="16"/>
  <c r="M672" i="16" s="1"/>
  <c r="K69" i="17"/>
  <c r="K68" i="17"/>
  <c r="N1438" i="16" l="1"/>
  <c r="N1338" i="16"/>
  <c r="N1343" i="16"/>
  <c r="N1439" i="16"/>
  <c r="M1443" i="16"/>
  <c r="Y1444" i="16"/>
  <c r="N121" i="16"/>
  <c r="N672" i="16" s="1"/>
  <c r="I1444" i="16"/>
  <c r="I1445" i="16" s="1"/>
  <c r="M1333" i="16"/>
  <c r="M1444" i="16" s="1"/>
  <c r="K1333" i="16"/>
  <c r="K1445" i="16" s="1"/>
  <c r="M1445" i="16" l="1"/>
  <c r="G1448" i="16"/>
  <c r="Y1332" i="16"/>
  <c r="Y1222" i="16"/>
  <c r="Y1112" i="16"/>
  <c r="Y1002" i="16"/>
  <c r="Y892" i="16"/>
  <c r="Y782" i="16"/>
  <c r="Y451" i="16"/>
  <c r="F1111" i="16"/>
  <c r="F1330" i="16"/>
  <c r="F1110" i="16"/>
  <c r="P1442" i="16"/>
  <c r="P1441" i="16"/>
  <c r="P1440" i="16"/>
  <c r="P1439" i="16"/>
  <c r="T1438" i="16"/>
  <c r="R1438" i="16"/>
  <c r="P1438" i="16"/>
  <c r="V1437" i="16"/>
  <c r="W1437" i="16" s="1"/>
  <c r="V1436" i="16"/>
  <c r="W1436" i="16" s="1"/>
  <c r="V1435" i="16"/>
  <c r="W1435" i="16" s="1"/>
  <c r="V1434" i="16"/>
  <c r="V1432" i="16"/>
  <c r="T1432" i="16"/>
  <c r="T1442" i="16" s="1"/>
  <c r="V1431" i="16"/>
  <c r="T1431" i="16"/>
  <c r="W1431" i="16" s="1"/>
  <c r="R1431" i="16"/>
  <c r="R1433" i="16" s="1"/>
  <c r="V1430" i="16"/>
  <c r="T1430" i="16"/>
  <c r="W1430" i="16" s="1"/>
  <c r="V1429" i="16"/>
  <c r="T1429" i="16"/>
  <c r="W1429" i="16" s="1"/>
  <c r="V1427" i="16"/>
  <c r="R1427" i="16"/>
  <c r="W1427" i="16" s="1"/>
  <c r="T1426" i="16"/>
  <c r="R1426" i="16"/>
  <c r="V1425" i="16"/>
  <c r="R1425" i="16"/>
  <c r="R1440" i="16" s="1"/>
  <c r="V1424" i="16"/>
  <c r="R1424" i="16"/>
  <c r="R1439" i="16" s="1"/>
  <c r="V1422" i="16"/>
  <c r="R1422" i="16"/>
  <c r="W1422" i="16" s="1"/>
  <c r="T1421" i="16"/>
  <c r="T1423" i="16" s="1"/>
  <c r="R1421" i="16"/>
  <c r="W1421" i="16" s="1"/>
  <c r="V1420" i="16"/>
  <c r="R1420" i="16"/>
  <c r="W1420" i="16" s="1"/>
  <c r="V1419" i="16"/>
  <c r="R1419" i="16"/>
  <c r="V1417" i="16"/>
  <c r="R1417" i="16"/>
  <c r="W1417" i="16" s="1"/>
  <c r="T1416" i="16"/>
  <c r="T1418" i="16" s="1"/>
  <c r="R1416" i="16"/>
  <c r="W1416" i="16" s="1"/>
  <c r="V1415" i="16"/>
  <c r="R1415" i="16"/>
  <c r="W1415" i="16" s="1"/>
  <c r="V1414" i="16"/>
  <c r="R1414" i="16"/>
  <c r="V1411" i="16"/>
  <c r="W1411" i="16" s="1"/>
  <c r="V1406" i="16"/>
  <c r="W1406" i="16" s="1"/>
  <c r="V1372" i="16"/>
  <c r="W1372" i="16" s="1"/>
  <c r="V1371" i="16"/>
  <c r="W1371" i="16" s="1"/>
  <c r="V1367" i="16"/>
  <c r="V1366" i="16"/>
  <c r="W1366" i="16" s="1"/>
  <c r="V1351" i="16"/>
  <c r="W1351" i="16" s="1"/>
  <c r="V1341" i="16"/>
  <c r="W1341" i="16" s="1"/>
  <c r="V1336" i="16"/>
  <c r="W1336" i="16" s="1"/>
  <c r="P1331" i="16"/>
  <c r="F1331" i="16"/>
  <c r="P1330" i="16"/>
  <c r="P1329" i="16"/>
  <c r="F1329" i="16"/>
  <c r="P1328" i="16"/>
  <c r="T1327" i="16"/>
  <c r="R1327" i="16"/>
  <c r="P1327" i="16"/>
  <c r="V1326" i="16"/>
  <c r="W1326" i="16" s="1"/>
  <c r="V1325" i="16"/>
  <c r="W1325" i="16" s="1"/>
  <c r="V1324" i="16"/>
  <c r="W1324" i="16" s="1"/>
  <c r="V1323" i="16"/>
  <c r="V1321" i="16"/>
  <c r="T1321" i="16"/>
  <c r="T1331" i="16" s="1"/>
  <c r="V1320" i="16"/>
  <c r="T1320" i="16"/>
  <c r="W1320" i="16" s="1"/>
  <c r="R1320" i="16"/>
  <c r="R1322" i="16" s="1"/>
  <c r="V1319" i="16"/>
  <c r="T1319" i="16"/>
  <c r="T1329" i="16" s="1"/>
  <c r="V1318" i="16"/>
  <c r="T1318" i="16"/>
  <c r="T1328" i="16" s="1"/>
  <c r="V1316" i="16"/>
  <c r="R1316" i="16"/>
  <c r="T1315" i="16"/>
  <c r="R1315" i="16"/>
  <c r="V1314" i="16"/>
  <c r="R1314" i="16"/>
  <c r="V1313" i="16"/>
  <c r="R1313" i="16"/>
  <c r="W1313" i="16" s="1"/>
  <c r="V1311" i="16"/>
  <c r="R1311" i="16"/>
  <c r="T1310" i="16"/>
  <c r="T1312" i="16" s="1"/>
  <c r="R1310" i="16"/>
  <c r="W1310" i="16" s="1"/>
  <c r="V1309" i="16"/>
  <c r="R1309" i="16"/>
  <c r="W1309" i="16" s="1"/>
  <c r="V1308" i="16"/>
  <c r="R1308" i="16"/>
  <c r="W1308" i="16" s="1"/>
  <c r="V1306" i="16"/>
  <c r="R1306" i="16"/>
  <c r="W1306" i="16" s="1"/>
  <c r="T1305" i="16"/>
  <c r="T1307" i="16" s="1"/>
  <c r="R1305" i="16"/>
  <c r="W1305" i="16" s="1"/>
  <c r="V1304" i="16"/>
  <c r="R1304" i="16"/>
  <c r="W1304" i="16" s="1"/>
  <c r="V1303" i="16"/>
  <c r="R1303" i="16"/>
  <c r="V1300" i="16"/>
  <c r="W1300" i="16" s="1"/>
  <c r="V1295" i="16"/>
  <c r="W1295" i="16" s="1"/>
  <c r="V1261" i="16"/>
  <c r="W1261" i="16" s="1"/>
  <c r="V1260" i="16"/>
  <c r="V1256" i="16"/>
  <c r="W1256" i="16" s="1"/>
  <c r="V1255" i="16"/>
  <c r="W1255" i="16" s="1"/>
  <c r="V1240" i="16"/>
  <c r="W1240" i="16" s="1"/>
  <c r="V1230" i="16"/>
  <c r="W1230" i="16" s="1"/>
  <c r="V1225" i="16"/>
  <c r="W1225" i="16" s="1"/>
  <c r="P1221" i="16"/>
  <c r="F1221" i="16"/>
  <c r="P1220" i="16"/>
  <c r="P1219" i="16"/>
  <c r="F1219" i="16"/>
  <c r="P1218" i="16"/>
  <c r="T1217" i="16"/>
  <c r="R1217" i="16"/>
  <c r="P1217" i="16"/>
  <c r="V1216" i="16"/>
  <c r="V1215" i="16"/>
  <c r="W1215" i="16" s="1"/>
  <c r="V1214" i="16"/>
  <c r="W1214" i="16" s="1"/>
  <c r="V1213" i="16"/>
  <c r="W1213" i="16" s="1"/>
  <c r="V1211" i="16"/>
  <c r="T1211" i="16"/>
  <c r="V1210" i="16"/>
  <c r="T1210" i="16"/>
  <c r="W1210" i="16" s="1"/>
  <c r="R1210" i="16"/>
  <c r="R1212" i="16" s="1"/>
  <c r="V1209" i="16"/>
  <c r="T1209" i="16"/>
  <c r="T1219" i="16" s="1"/>
  <c r="V1208" i="16"/>
  <c r="T1208" i="16"/>
  <c r="V1206" i="16"/>
  <c r="R1206" i="16"/>
  <c r="W1206" i="16" s="1"/>
  <c r="T1205" i="16"/>
  <c r="T1207" i="16" s="1"/>
  <c r="R1205" i="16"/>
  <c r="V1204" i="16"/>
  <c r="R1204" i="16"/>
  <c r="W1204" i="16" s="1"/>
  <c r="V1203" i="16"/>
  <c r="R1203" i="16"/>
  <c r="R1218" i="16" s="1"/>
  <c r="V1201" i="16"/>
  <c r="R1201" i="16"/>
  <c r="T1200" i="16"/>
  <c r="T1202" i="16" s="1"/>
  <c r="R1200" i="16"/>
  <c r="W1200" i="16" s="1"/>
  <c r="V1199" i="16"/>
  <c r="R1199" i="16"/>
  <c r="W1199" i="16" s="1"/>
  <c r="V1198" i="16"/>
  <c r="R1198" i="16"/>
  <c r="W1198" i="16" s="1"/>
  <c r="V1196" i="16"/>
  <c r="R1196" i="16"/>
  <c r="W1196" i="16" s="1"/>
  <c r="T1195" i="16"/>
  <c r="T1197" i="16" s="1"/>
  <c r="R1195" i="16"/>
  <c r="W1195" i="16" s="1"/>
  <c r="V1194" i="16"/>
  <c r="R1194" i="16"/>
  <c r="W1194" i="16" s="1"/>
  <c r="V1193" i="16"/>
  <c r="R1193" i="16"/>
  <c r="W1193" i="16" s="1"/>
  <c r="V1190" i="16"/>
  <c r="W1190" i="16" s="1"/>
  <c r="V1185" i="16"/>
  <c r="W1185" i="16" s="1"/>
  <c r="V1151" i="16"/>
  <c r="W1151" i="16" s="1"/>
  <c r="V1150" i="16"/>
  <c r="W1150" i="16" s="1"/>
  <c r="V1146" i="16"/>
  <c r="V1145" i="16"/>
  <c r="W1145" i="16" s="1"/>
  <c r="V1130" i="16"/>
  <c r="W1130" i="16" s="1"/>
  <c r="V1120" i="16"/>
  <c r="W1120" i="16" s="1"/>
  <c r="V1115" i="16"/>
  <c r="P1111" i="16"/>
  <c r="P1110" i="16"/>
  <c r="P1109" i="16"/>
  <c r="F1109" i="16"/>
  <c r="P1108" i="16"/>
  <c r="F1108" i="16"/>
  <c r="T1107" i="16"/>
  <c r="R1107" i="16"/>
  <c r="P1107" i="16"/>
  <c r="V1106" i="16"/>
  <c r="W1106" i="16" s="1"/>
  <c r="V1105" i="16"/>
  <c r="W1105" i="16" s="1"/>
  <c r="V1104" i="16"/>
  <c r="W1104" i="16" s="1"/>
  <c r="V1103" i="16"/>
  <c r="W1103" i="16" s="1"/>
  <c r="V1101" i="16"/>
  <c r="T1101" i="16"/>
  <c r="W1101" i="16" s="1"/>
  <c r="V1100" i="16"/>
  <c r="T1100" i="16"/>
  <c r="W1100" i="16" s="1"/>
  <c r="R1100" i="16"/>
  <c r="R1102" i="16" s="1"/>
  <c r="V1099" i="16"/>
  <c r="T1099" i="16"/>
  <c r="T1109" i="16" s="1"/>
  <c r="V1098" i="16"/>
  <c r="T1098" i="16"/>
  <c r="T1108" i="16" s="1"/>
  <c r="V1096" i="16"/>
  <c r="R1096" i="16"/>
  <c r="R1111" i="16" s="1"/>
  <c r="T1095" i="16"/>
  <c r="R1095" i="16"/>
  <c r="V1094" i="16"/>
  <c r="R1094" i="16"/>
  <c r="R1109" i="16" s="1"/>
  <c r="V1093" i="16"/>
  <c r="R1093" i="16"/>
  <c r="V1091" i="16"/>
  <c r="R1091" i="16"/>
  <c r="W1091" i="16" s="1"/>
  <c r="T1090" i="16"/>
  <c r="T1092" i="16" s="1"/>
  <c r="R1090" i="16"/>
  <c r="W1090" i="16" s="1"/>
  <c r="V1089" i="16"/>
  <c r="R1089" i="16"/>
  <c r="W1089" i="16" s="1"/>
  <c r="V1088" i="16"/>
  <c r="R1088" i="16"/>
  <c r="V1086" i="16"/>
  <c r="R1086" i="16"/>
  <c r="W1086" i="16" s="1"/>
  <c r="T1085" i="16"/>
  <c r="T1087" i="16" s="1"/>
  <c r="R1085" i="16"/>
  <c r="W1085" i="16" s="1"/>
  <c r="V1084" i="16"/>
  <c r="R1084" i="16"/>
  <c r="W1084" i="16" s="1"/>
  <c r="V1083" i="16"/>
  <c r="R1083" i="16"/>
  <c r="W1083" i="16" s="1"/>
  <c r="V1080" i="16"/>
  <c r="W1080" i="16" s="1"/>
  <c r="V1075" i="16"/>
  <c r="W1075" i="16" s="1"/>
  <c r="V1041" i="16"/>
  <c r="W1041" i="16" s="1"/>
  <c r="V1040" i="16"/>
  <c r="W1040" i="16" s="1"/>
  <c r="V1036" i="16"/>
  <c r="W1036" i="16" s="1"/>
  <c r="V1035" i="16"/>
  <c r="W1035" i="16" s="1"/>
  <c r="V1020" i="16"/>
  <c r="W1020" i="16" s="1"/>
  <c r="V1010" i="16"/>
  <c r="W1010" i="16" s="1"/>
  <c r="V1005" i="16"/>
  <c r="W1005" i="16" s="1"/>
  <c r="P1001" i="16"/>
  <c r="F1001" i="16"/>
  <c r="P1000" i="16"/>
  <c r="F1000" i="16"/>
  <c r="P999" i="16"/>
  <c r="F999" i="16"/>
  <c r="P998" i="16"/>
  <c r="F998" i="16"/>
  <c r="T997" i="16"/>
  <c r="R997" i="16"/>
  <c r="P997" i="16"/>
  <c r="V996" i="16"/>
  <c r="W996" i="16" s="1"/>
  <c r="V995" i="16"/>
  <c r="W995" i="16" s="1"/>
  <c r="V994" i="16"/>
  <c r="W994" i="16" s="1"/>
  <c r="V993" i="16"/>
  <c r="V991" i="16"/>
  <c r="T991" i="16"/>
  <c r="T1001" i="16" s="1"/>
  <c r="V990" i="16"/>
  <c r="T990" i="16"/>
  <c r="W990" i="16" s="1"/>
  <c r="R990" i="16"/>
  <c r="R992" i="16" s="1"/>
  <c r="V989" i="16"/>
  <c r="T989" i="16"/>
  <c r="V988" i="16"/>
  <c r="T988" i="16"/>
  <c r="W988" i="16" s="1"/>
  <c r="V986" i="16"/>
  <c r="R986" i="16"/>
  <c r="W986" i="16" s="1"/>
  <c r="T985" i="16"/>
  <c r="T987" i="16" s="1"/>
  <c r="R985" i="16"/>
  <c r="W985" i="16" s="1"/>
  <c r="V984" i="16"/>
  <c r="R984" i="16"/>
  <c r="R999" i="16" s="1"/>
  <c r="V983" i="16"/>
  <c r="R983" i="16"/>
  <c r="R998" i="16" s="1"/>
  <c r="V981" i="16"/>
  <c r="R981" i="16"/>
  <c r="W981" i="16" s="1"/>
  <c r="T980" i="16"/>
  <c r="T982" i="16" s="1"/>
  <c r="R980" i="16"/>
  <c r="W980" i="16" s="1"/>
  <c r="V979" i="16"/>
  <c r="R979" i="16"/>
  <c r="W979" i="16" s="1"/>
  <c r="V978" i="16"/>
  <c r="R978" i="16"/>
  <c r="V976" i="16"/>
  <c r="R976" i="16"/>
  <c r="W976" i="16" s="1"/>
  <c r="T975" i="16"/>
  <c r="T977" i="16" s="1"/>
  <c r="R975" i="16"/>
  <c r="W975" i="16" s="1"/>
  <c r="V974" i="16"/>
  <c r="R974" i="16"/>
  <c r="W974" i="16" s="1"/>
  <c r="V973" i="16"/>
  <c r="R973" i="16"/>
  <c r="W973" i="16" s="1"/>
  <c r="V970" i="16"/>
  <c r="W970" i="16" s="1"/>
  <c r="V965" i="16"/>
  <c r="W965" i="16" s="1"/>
  <c r="V931" i="16"/>
  <c r="W931" i="16" s="1"/>
  <c r="V930" i="16"/>
  <c r="W930" i="16" s="1"/>
  <c r="V926" i="16"/>
  <c r="W926" i="16" s="1"/>
  <c r="V925" i="16"/>
  <c r="W925" i="16" s="1"/>
  <c r="V910" i="16"/>
  <c r="W910" i="16" s="1"/>
  <c r="V900" i="16"/>
  <c r="W900" i="16" s="1"/>
  <c r="V895" i="16"/>
  <c r="P891" i="16"/>
  <c r="F891" i="16"/>
  <c r="P890" i="16"/>
  <c r="F890" i="16"/>
  <c r="P889" i="16"/>
  <c r="F889" i="16"/>
  <c r="P888" i="16"/>
  <c r="T887" i="16"/>
  <c r="R887" i="16"/>
  <c r="P887" i="16"/>
  <c r="V886" i="16"/>
  <c r="W886" i="16" s="1"/>
  <c r="V885" i="16"/>
  <c r="W885" i="16" s="1"/>
  <c r="V884" i="16"/>
  <c r="W884" i="16" s="1"/>
  <c r="V883" i="16"/>
  <c r="W883" i="16" s="1"/>
  <c r="V881" i="16"/>
  <c r="T881" i="16"/>
  <c r="T891" i="16" s="1"/>
  <c r="V880" i="16"/>
  <c r="T880" i="16"/>
  <c r="W880" i="16" s="1"/>
  <c r="R880" i="16"/>
  <c r="R882" i="16" s="1"/>
  <c r="V879" i="16"/>
  <c r="T879" i="16"/>
  <c r="W879" i="16" s="1"/>
  <c r="V878" i="16"/>
  <c r="T878" i="16"/>
  <c r="T888" i="16" s="1"/>
  <c r="V876" i="16"/>
  <c r="R876" i="16"/>
  <c r="R891" i="16" s="1"/>
  <c r="T875" i="16"/>
  <c r="R875" i="16"/>
  <c r="V874" i="16"/>
  <c r="R874" i="16"/>
  <c r="R889" i="16" s="1"/>
  <c r="V873" i="16"/>
  <c r="R873" i="16"/>
  <c r="R888" i="16" s="1"/>
  <c r="V871" i="16"/>
  <c r="R871" i="16"/>
  <c r="W871" i="16" s="1"/>
  <c r="T870" i="16"/>
  <c r="T872" i="16" s="1"/>
  <c r="R870" i="16"/>
  <c r="W870" i="16" s="1"/>
  <c r="V869" i="16"/>
  <c r="R869" i="16"/>
  <c r="W869" i="16" s="1"/>
  <c r="V868" i="16"/>
  <c r="R868" i="16"/>
  <c r="W868" i="16" s="1"/>
  <c r="V866" i="16"/>
  <c r="R866" i="16"/>
  <c r="W866" i="16" s="1"/>
  <c r="T865" i="16"/>
  <c r="T867" i="16" s="1"/>
  <c r="R865" i="16"/>
  <c r="W865" i="16" s="1"/>
  <c r="V864" i="16"/>
  <c r="R864" i="16"/>
  <c r="W864" i="16" s="1"/>
  <c r="V863" i="16"/>
  <c r="R863" i="16"/>
  <c r="W863" i="16" s="1"/>
  <c r="V860" i="16"/>
  <c r="W860" i="16" s="1"/>
  <c r="V855" i="16"/>
  <c r="W855" i="16" s="1"/>
  <c r="V821" i="16"/>
  <c r="W821" i="16" s="1"/>
  <c r="V820" i="16"/>
  <c r="W820" i="16" s="1"/>
  <c r="V816" i="16"/>
  <c r="V815" i="16"/>
  <c r="W815" i="16" s="1"/>
  <c r="V800" i="16"/>
  <c r="W800" i="16" s="1"/>
  <c r="V790" i="16"/>
  <c r="W790" i="16" s="1"/>
  <c r="V785" i="16"/>
  <c r="P781" i="16"/>
  <c r="F781" i="16"/>
  <c r="P780" i="16"/>
  <c r="F780" i="16"/>
  <c r="P779" i="16"/>
  <c r="F779" i="16"/>
  <c r="P778" i="16"/>
  <c r="F778" i="16"/>
  <c r="T777" i="16"/>
  <c r="R777" i="16"/>
  <c r="P777" i="16"/>
  <c r="V776" i="16"/>
  <c r="W776" i="16" s="1"/>
  <c r="V775" i="16"/>
  <c r="W775" i="16" s="1"/>
  <c r="V774" i="16"/>
  <c r="W774" i="16" s="1"/>
  <c r="V773" i="16"/>
  <c r="W773" i="16" s="1"/>
  <c r="V771" i="16"/>
  <c r="T771" i="16"/>
  <c r="W771" i="16" s="1"/>
  <c r="V770" i="16"/>
  <c r="T770" i="16"/>
  <c r="W770" i="16" s="1"/>
  <c r="R770" i="16"/>
  <c r="R772" i="16" s="1"/>
  <c r="V769" i="16"/>
  <c r="T769" i="16"/>
  <c r="T779" i="16" s="1"/>
  <c r="V768" i="16"/>
  <c r="T768" i="16"/>
  <c r="V766" i="16"/>
  <c r="R766" i="16"/>
  <c r="R781" i="16" s="1"/>
  <c r="T765" i="16"/>
  <c r="T767" i="16" s="1"/>
  <c r="R765" i="16"/>
  <c r="W765" i="16" s="1"/>
  <c r="V764" i="16"/>
  <c r="R764" i="16"/>
  <c r="R779" i="16" s="1"/>
  <c r="V763" i="16"/>
  <c r="R763" i="16"/>
  <c r="V761" i="16"/>
  <c r="R761" i="16"/>
  <c r="W761" i="16" s="1"/>
  <c r="T760" i="16"/>
  <c r="T762" i="16" s="1"/>
  <c r="R760" i="16"/>
  <c r="W760" i="16" s="1"/>
  <c r="V759" i="16"/>
  <c r="R759" i="16"/>
  <c r="W759" i="16" s="1"/>
  <c r="V758" i="16"/>
  <c r="R758" i="16"/>
  <c r="W758" i="16" s="1"/>
  <c r="V756" i="16"/>
  <c r="R756" i="16"/>
  <c r="W756" i="16" s="1"/>
  <c r="T755" i="16"/>
  <c r="T757" i="16" s="1"/>
  <c r="R755" i="16"/>
  <c r="W755" i="16" s="1"/>
  <c r="V754" i="16"/>
  <c r="R754" i="16"/>
  <c r="W754" i="16" s="1"/>
  <c r="V753" i="16"/>
  <c r="R753" i="16"/>
  <c r="W753" i="16" s="1"/>
  <c r="V750" i="16"/>
  <c r="W750" i="16" s="1"/>
  <c r="V745" i="16"/>
  <c r="W745" i="16" s="1"/>
  <c r="V711" i="16"/>
  <c r="W711" i="16" s="1"/>
  <c r="V710" i="16"/>
  <c r="W710" i="16" s="1"/>
  <c r="V706" i="16"/>
  <c r="V705" i="16"/>
  <c r="W705" i="16" s="1"/>
  <c r="V690" i="16"/>
  <c r="W690" i="16" s="1"/>
  <c r="V680" i="16"/>
  <c r="W680" i="16" s="1"/>
  <c r="V675" i="16"/>
  <c r="P120" i="16"/>
  <c r="F120" i="16"/>
  <c r="P119" i="16"/>
  <c r="F119" i="16"/>
  <c r="P118" i="16"/>
  <c r="F118" i="16"/>
  <c r="P117" i="16"/>
  <c r="T116" i="16"/>
  <c r="R116" i="16"/>
  <c r="P116" i="16"/>
  <c r="V115" i="16"/>
  <c r="W115" i="16" s="1"/>
  <c r="V114" i="16"/>
  <c r="W114" i="16" s="1"/>
  <c r="V113" i="16"/>
  <c r="W113" i="16" s="1"/>
  <c r="V112" i="16"/>
  <c r="W112" i="16" s="1"/>
  <c r="V110" i="16"/>
  <c r="T110" i="16"/>
  <c r="T120" i="16" s="1"/>
  <c r="V109" i="16"/>
  <c r="T109" i="16"/>
  <c r="W109" i="16" s="1"/>
  <c r="R109" i="16"/>
  <c r="R111" i="16" s="1"/>
  <c r="V108" i="16"/>
  <c r="T108" i="16"/>
  <c r="V107" i="16"/>
  <c r="T107" i="16"/>
  <c r="T117" i="16" s="1"/>
  <c r="V105" i="16"/>
  <c r="R105" i="16"/>
  <c r="W105" i="16" s="1"/>
  <c r="T104" i="16"/>
  <c r="R104" i="16"/>
  <c r="V103" i="16"/>
  <c r="R103" i="16"/>
  <c r="R118" i="16" s="1"/>
  <c r="V102" i="16"/>
  <c r="R102" i="16"/>
  <c r="R117" i="16" s="1"/>
  <c r="V100" i="16"/>
  <c r="R100" i="16"/>
  <c r="T99" i="16"/>
  <c r="T101" i="16" s="1"/>
  <c r="R99" i="16"/>
  <c r="W99" i="16" s="1"/>
  <c r="V98" i="16"/>
  <c r="R98" i="16"/>
  <c r="W98" i="16" s="1"/>
  <c r="V97" i="16"/>
  <c r="R97" i="16"/>
  <c r="W97" i="16" s="1"/>
  <c r="V95" i="16"/>
  <c r="R95" i="16"/>
  <c r="W95" i="16" s="1"/>
  <c r="T94" i="16"/>
  <c r="T96" i="16" s="1"/>
  <c r="R94" i="16"/>
  <c r="W94" i="16" s="1"/>
  <c r="V93" i="16"/>
  <c r="R93" i="16"/>
  <c r="W93" i="16" s="1"/>
  <c r="V92" i="16"/>
  <c r="R92" i="16"/>
  <c r="V89" i="16"/>
  <c r="W89" i="16" s="1"/>
  <c r="V84" i="16"/>
  <c r="W84" i="16" s="1"/>
  <c r="V80" i="16"/>
  <c r="W80" i="16" s="1"/>
  <c r="V79" i="16"/>
  <c r="W79" i="16" s="1"/>
  <c r="V75" i="16"/>
  <c r="V74" i="16"/>
  <c r="W74" i="16" s="1"/>
  <c r="V29" i="16"/>
  <c r="W29" i="16" s="1"/>
  <c r="V19" i="16"/>
  <c r="W19" i="16" s="1"/>
  <c r="V14" i="16"/>
  <c r="W14" i="16" s="1"/>
  <c r="P230" i="16"/>
  <c r="F230" i="16"/>
  <c r="P229" i="16"/>
  <c r="F229" i="16"/>
  <c r="P228" i="16"/>
  <c r="F228" i="16"/>
  <c r="P227" i="16"/>
  <c r="T226" i="16"/>
  <c r="R226" i="16"/>
  <c r="P226" i="16"/>
  <c r="V225" i="16"/>
  <c r="W225" i="16" s="1"/>
  <c r="V224" i="16"/>
  <c r="W224" i="16" s="1"/>
  <c r="V223" i="16"/>
  <c r="W223" i="16" s="1"/>
  <c r="V222" i="16"/>
  <c r="V220" i="16"/>
  <c r="T220" i="16"/>
  <c r="W220" i="16" s="1"/>
  <c r="V219" i="16"/>
  <c r="T219" i="16"/>
  <c r="W219" i="16" s="1"/>
  <c r="R219" i="16"/>
  <c r="R221" i="16" s="1"/>
  <c r="V218" i="16"/>
  <c r="T218" i="16"/>
  <c r="W218" i="16" s="1"/>
  <c r="V217" i="16"/>
  <c r="T217" i="16"/>
  <c r="T227" i="16" s="1"/>
  <c r="V215" i="16"/>
  <c r="R215" i="16"/>
  <c r="W215" i="16" s="1"/>
  <c r="T214" i="16"/>
  <c r="R214" i="16"/>
  <c r="V213" i="16"/>
  <c r="R213" i="16"/>
  <c r="R228" i="16" s="1"/>
  <c r="V212" i="16"/>
  <c r="R212" i="16"/>
  <c r="W212" i="16" s="1"/>
  <c r="V210" i="16"/>
  <c r="R210" i="16"/>
  <c r="W210" i="16" s="1"/>
  <c r="T209" i="16"/>
  <c r="T211" i="16" s="1"/>
  <c r="R209" i="16"/>
  <c r="W209" i="16" s="1"/>
  <c r="V208" i="16"/>
  <c r="R208" i="16"/>
  <c r="W208" i="16" s="1"/>
  <c r="V207" i="16"/>
  <c r="R207" i="16"/>
  <c r="V205" i="16"/>
  <c r="R205" i="16"/>
  <c r="W205" i="16" s="1"/>
  <c r="T204" i="16"/>
  <c r="T206" i="16" s="1"/>
  <c r="R204" i="16"/>
  <c r="W204" i="16" s="1"/>
  <c r="V203" i="16"/>
  <c r="R203" i="16"/>
  <c r="W203" i="16" s="1"/>
  <c r="V202" i="16"/>
  <c r="R202" i="16"/>
  <c r="V199" i="16"/>
  <c r="W199" i="16" s="1"/>
  <c r="V194" i="16"/>
  <c r="W194" i="16" s="1"/>
  <c r="V160" i="16"/>
  <c r="W160" i="16" s="1"/>
  <c r="V159" i="16"/>
  <c r="W159" i="16" s="1"/>
  <c r="V155" i="16"/>
  <c r="W155" i="16" s="1"/>
  <c r="V154" i="16"/>
  <c r="W154" i="16" s="1"/>
  <c r="V139" i="16"/>
  <c r="W139" i="16" s="1"/>
  <c r="V129" i="16"/>
  <c r="W129" i="16" s="1"/>
  <c r="V124" i="16"/>
  <c r="W124" i="16" s="1"/>
  <c r="P340" i="16"/>
  <c r="F340" i="16"/>
  <c r="P339" i="16"/>
  <c r="F339" i="16"/>
  <c r="P338" i="16"/>
  <c r="F338" i="16"/>
  <c r="P337" i="16"/>
  <c r="T336" i="16"/>
  <c r="R336" i="16"/>
  <c r="P336" i="16"/>
  <c r="V335" i="16"/>
  <c r="W335" i="16" s="1"/>
  <c r="V334" i="16"/>
  <c r="W334" i="16" s="1"/>
  <c r="V333" i="16"/>
  <c r="W333" i="16" s="1"/>
  <c r="V332" i="16"/>
  <c r="V330" i="16"/>
  <c r="T330" i="16"/>
  <c r="T340" i="16" s="1"/>
  <c r="V329" i="16"/>
  <c r="T329" i="16"/>
  <c r="W329" i="16" s="1"/>
  <c r="R329" i="16"/>
  <c r="R331" i="16" s="1"/>
  <c r="V328" i="16"/>
  <c r="T328" i="16"/>
  <c r="W328" i="16" s="1"/>
  <c r="V327" i="16"/>
  <c r="T327" i="16"/>
  <c r="T337" i="16" s="1"/>
  <c r="V325" i="16"/>
  <c r="R325" i="16"/>
  <c r="W325" i="16" s="1"/>
  <c r="T324" i="16"/>
  <c r="R324" i="16"/>
  <c r="V323" i="16"/>
  <c r="R323" i="16"/>
  <c r="R338" i="16" s="1"/>
  <c r="V322" i="16"/>
  <c r="R322" i="16"/>
  <c r="R337" i="16" s="1"/>
  <c r="V320" i="16"/>
  <c r="R320" i="16"/>
  <c r="W320" i="16" s="1"/>
  <c r="T319" i="16"/>
  <c r="T321" i="16" s="1"/>
  <c r="R319" i="16"/>
  <c r="W319" i="16" s="1"/>
  <c r="V318" i="16"/>
  <c r="R318" i="16"/>
  <c r="W318" i="16" s="1"/>
  <c r="V317" i="16"/>
  <c r="R317" i="16"/>
  <c r="V315" i="16"/>
  <c r="R315" i="16"/>
  <c r="W315" i="16" s="1"/>
  <c r="T314" i="16"/>
  <c r="T316" i="16" s="1"/>
  <c r="R314" i="16"/>
  <c r="W314" i="16" s="1"/>
  <c r="V313" i="16"/>
  <c r="R313" i="16"/>
  <c r="W313" i="16" s="1"/>
  <c r="V312" i="16"/>
  <c r="R312" i="16"/>
  <c r="V309" i="16"/>
  <c r="W309" i="16" s="1"/>
  <c r="V304" i="16"/>
  <c r="W304" i="16" s="1"/>
  <c r="V270" i="16"/>
  <c r="W270" i="16" s="1"/>
  <c r="V269" i="16"/>
  <c r="W269" i="16" s="1"/>
  <c r="V265" i="16"/>
  <c r="V264" i="16"/>
  <c r="W264" i="16" s="1"/>
  <c r="V249" i="16"/>
  <c r="W249" i="16" s="1"/>
  <c r="V239" i="16"/>
  <c r="W239" i="16" s="1"/>
  <c r="V234" i="16"/>
  <c r="P450" i="16"/>
  <c r="F450" i="16"/>
  <c r="P449" i="16"/>
  <c r="F449" i="16"/>
  <c r="P448" i="16"/>
  <c r="F448" i="16"/>
  <c r="P447" i="16"/>
  <c r="T446" i="16"/>
  <c r="R446" i="16"/>
  <c r="P446" i="16"/>
  <c r="V445" i="16"/>
  <c r="W445" i="16" s="1"/>
  <c r="V444" i="16"/>
  <c r="W444" i="16" s="1"/>
  <c r="V443" i="16"/>
  <c r="W443" i="16" s="1"/>
  <c r="V442" i="16"/>
  <c r="V440" i="16"/>
  <c r="T440" i="16"/>
  <c r="T450" i="16" s="1"/>
  <c r="V439" i="16"/>
  <c r="T439" i="16"/>
  <c r="W439" i="16" s="1"/>
  <c r="R439" i="16"/>
  <c r="R441" i="16" s="1"/>
  <c r="V438" i="16"/>
  <c r="T438" i="16"/>
  <c r="W438" i="16" s="1"/>
  <c r="V437" i="16"/>
  <c r="T437" i="16"/>
  <c r="T447" i="16" s="1"/>
  <c r="V435" i="16"/>
  <c r="R435" i="16"/>
  <c r="W435" i="16" s="1"/>
  <c r="T434" i="16"/>
  <c r="R434" i="16"/>
  <c r="W434" i="16" s="1"/>
  <c r="V433" i="16"/>
  <c r="R433" i="16"/>
  <c r="R448" i="16" s="1"/>
  <c r="V432" i="16"/>
  <c r="R432" i="16"/>
  <c r="R447" i="16" s="1"/>
  <c r="V430" i="16"/>
  <c r="R430" i="16"/>
  <c r="W430" i="16" s="1"/>
  <c r="T429" i="16"/>
  <c r="T431" i="16" s="1"/>
  <c r="R429" i="16"/>
  <c r="W429" i="16" s="1"/>
  <c r="V428" i="16"/>
  <c r="R428" i="16"/>
  <c r="W428" i="16" s="1"/>
  <c r="V427" i="16"/>
  <c r="R427" i="16"/>
  <c r="V425" i="16"/>
  <c r="R425" i="16"/>
  <c r="W425" i="16" s="1"/>
  <c r="T424" i="16"/>
  <c r="T426" i="16" s="1"/>
  <c r="R424" i="16"/>
  <c r="W424" i="16" s="1"/>
  <c r="V423" i="16"/>
  <c r="R423" i="16"/>
  <c r="W423" i="16" s="1"/>
  <c r="V422" i="16"/>
  <c r="R422" i="16"/>
  <c r="V419" i="16"/>
  <c r="W419" i="16" s="1"/>
  <c r="V414" i="16"/>
  <c r="W414" i="16" s="1"/>
  <c r="V380" i="16"/>
  <c r="W380" i="16" s="1"/>
  <c r="V379" i="16"/>
  <c r="W379" i="16" s="1"/>
  <c r="V375" i="16"/>
  <c r="V374" i="16"/>
  <c r="W374" i="16" s="1"/>
  <c r="V359" i="16"/>
  <c r="W359" i="16" s="1"/>
  <c r="V349" i="16"/>
  <c r="W349" i="16" s="1"/>
  <c r="V344" i="16"/>
  <c r="P560" i="16"/>
  <c r="F560" i="16"/>
  <c r="P559" i="16"/>
  <c r="F559" i="16"/>
  <c r="P558" i="16"/>
  <c r="F558" i="16"/>
  <c r="P557" i="16"/>
  <c r="T556" i="16"/>
  <c r="R556" i="16"/>
  <c r="P556" i="16"/>
  <c r="V555" i="16"/>
  <c r="W555" i="16" s="1"/>
  <c r="V554" i="16"/>
  <c r="W554" i="16" s="1"/>
  <c r="V553" i="16"/>
  <c r="W553" i="16" s="1"/>
  <c r="V552" i="16"/>
  <c r="W552" i="16" s="1"/>
  <c r="V550" i="16"/>
  <c r="T550" i="16"/>
  <c r="T560" i="16" s="1"/>
  <c r="V549" i="16"/>
  <c r="T549" i="16"/>
  <c r="W549" i="16" s="1"/>
  <c r="R549" i="16"/>
  <c r="R551" i="16" s="1"/>
  <c r="V548" i="16"/>
  <c r="T548" i="16"/>
  <c r="T558" i="16" s="1"/>
  <c r="V547" i="16"/>
  <c r="T547" i="16"/>
  <c r="T557" i="16" s="1"/>
  <c r="V545" i="16"/>
  <c r="R545" i="16"/>
  <c r="W545" i="16" s="1"/>
  <c r="T544" i="16"/>
  <c r="R544" i="16"/>
  <c r="V543" i="16"/>
  <c r="R543" i="16"/>
  <c r="R558" i="16" s="1"/>
  <c r="V542" i="16"/>
  <c r="R542" i="16"/>
  <c r="R557" i="16" s="1"/>
  <c r="V540" i="16"/>
  <c r="R540" i="16"/>
  <c r="T539" i="16"/>
  <c r="T541" i="16" s="1"/>
  <c r="R539" i="16"/>
  <c r="W539" i="16" s="1"/>
  <c r="V538" i="16"/>
  <c r="R538" i="16"/>
  <c r="W538" i="16" s="1"/>
  <c r="V537" i="16"/>
  <c r="R537" i="16"/>
  <c r="W537" i="16" s="1"/>
  <c r="V535" i="16"/>
  <c r="R535" i="16"/>
  <c r="W535" i="16" s="1"/>
  <c r="T534" i="16"/>
  <c r="T536" i="16" s="1"/>
  <c r="R534" i="16"/>
  <c r="W534" i="16" s="1"/>
  <c r="V533" i="16"/>
  <c r="R533" i="16"/>
  <c r="W533" i="16" s="1"/>
  <c r="V532" i="16"/>
  <c r="R532" i="16"/>
  <c r="V529" i="16"/>
  <c r="W529" i="16" s="1"/>
  <c r="V524" i="16"/>
  <c r="W524" i="16" s="1"/>
  <c r="V490" i="16"/>
  <c r="W490" i="16" s="1"/>
  <c r="V489" i="16"/>
  <c r="W489" i="16" s="1"/>
  <c r="V485" i="16"/>
  <c r="W485" i="16" s="1"/>
  <c r="V484" i="16"/>
  <c r="W484" i="16" s="1"/>
  <c r="V469" i="16"/>
  <c r="W469" i="16" s="1"/>
  <c r="V459" i="16"/>
  <c r="W459" i="16" s="1"/>
  <c r="V454" i="16"/>
  <c r="W454" i="16" s="1"/>
  <c r="V1202" i="16" l="1"/>
  <c r="V557" i="16"/>
  <c r="T449" i="16"/>
  <c r="R559" i="16"/>
  <c r="R229" i="16"/>
  <c r="V1439" i="16"/>
  <c r="R1441" i="16"/>
  <c r="R339" i="16"/>
  <c r="T1441" i="16"/>
  <c r="R890" i="16"/>
  <c r="R892" i="16" s="1"/>
  <c r="V1328" i="16"/>
  <c r="T229" i="16"/>
  <c r="V998" i="16"/>
  <c r="V1197" i="16"/>
  <c r="R1220" i="16"/>
  <c r="T559" i="16"/>
  <c r="T561" i="16" s="1"/>
  <c r="R119" i="16"/>
  <c r="R1330" i="16"/>
  <c r="V211" i="16"/>
  <c r="V1440" i="16"/>
  <c r="V977" i="16"/>
  <c r="V982" i="16"/>
  <c r="P1222" i="16"/>
  <c r="V867" i="16"/>
  <c r="V1092" i="16"/>
  <c r="V1442" i="16"/>
  <c r="R1418" i="16"/>
  <c r="W873" i="16"/>
  <c r="V882" i="16"/>
  <c r="W1367" i="16"/>
  <c r="V889" i="16"/>
  <c r="W1424" i="16"/>
  <c r="W1432" i="16"/>
  <c r="W1433" i="16" s="1"/>
  <c r="P1443" i="16"/>
  <c r="W544" i="16"/>
  <c r="W559" i="16" s="1"/>
  <c r="V1418" i="16"/>
  <c r="W1426" i="16"/>
  <c r="W1441" i="16" s="1"/>
  <c r="V1438" i="16"/>
  <c r="W1414" i="16"/>
  <c r="W1418" i="16" s="1"/>
  <c r="R1423" i="16"/>
  <c r="V1433" i="16"/>
  <c r="T1439" i="16"/>
  <c r="V1441" i="16"/>
  <c r="V1212" i="16"/>
  <c r="V1423" i="16"/>
  <c r="T1428" i="16"/>
  <c r="T1433" i="16"/>
  <c r="T1440" i="16"/>
  <c r="R1442" i="16"/>
  <c r="W1425" i="16"/>
  <c r="W1440" i="16" s="1"/>
  <c r="V1428" i="16"/>
  <c r="W1434" i="16"/>
  <c r="W1438" i="16" s="1"/>
  <c r="R1428" i="16"/>
  <c r="W1419" i="16"/>
  <c r="W1423" i="16" s="1"/>
  <c r="V321" i="16"/>
  <c r="T339" i="16"/>
  <c r="V117" i="16"/>
  <c r="W762" i="16"/>
  <c r="W766" i="16"/>
  <c r="P892" i="16"/>
  <c r="V536" i="16"/>
  <c r="R426" i="16"/>
  <c r="W102" i="16"/>
  <c r="V762" i="16"/>
  <c r="V772" i="16"/>
  <c r="V992" i="16"/>
  <c r="V1307" i="16"/>
  <c r="V426" i="16"/>
  <c r="P231" i="16"/>
  <c r="R1001" i="16"/>
  <c r="W1197" i="16"/>
  <c r="T1111" i="16"/>
  <c r="R431" i="16"/>
  <c r="P451" i="16"/>
  <c r="R316" i="16"/>
  <c r="T119" i="16"/>
  <c r="P121" i="16"/>
  <c r="V767" i="16"/>
  <c r="W887" i="16"/>
  <c r="T992" i="16"/>
  <c r="W1096" i="16"/>
  <c r="W1111" i="16" s="1"/>
  <c r="V1219" i="16"/>
  <c r="V1217" i="16"/>
  <c r="T1330" i="16"/>
  <c r="V449" i="16"/>
  <c r="V431" i="16"/>
  <c r="P341" i="16"/>
  <c r="R206" i="16"/>
  <c r="V227" i="16"/>
  <c r="T230" i="16"/>
  <c r="V96" i="16"/>
  <c r="V779" i="16"/>
  <c r="T1000" i="16"/>
  <c r="W991" i="16"/>
  <c r="W1001" i="16" s="1"/>
  <c r="V1087" i="16"/>
  <c r="V1330" i="16"/>
  <c r="R1307" i="16"/>
  <c r="W1315" i="16"/>
  <c r="R536" i="16"/>
  <c r="V206" i="16"/>
  <c r="V757" i="16"/>
  <c r="W764" i="16"/>
  <c r="W875" i="16"/>
  <c r="V1108" i="16"/>
  <c r="V1109" i="16"/>
  <c r="V1097" i="16"/>
  <c r="R1219" i="16"/>
  <c r="R1312" i="16"/>
  <c r="Y561" i="16"/>
  <c r="V340" i="16"/>
  <c r="V777" i="16"/>
  <c r="F1002" i="16"/>
  <c r="T998" i="16"/>
  <c r="R1092" i="16"/>
  <c r="F1112" i="16"/>
  <c r="R1197" i="16"/>
  <c r="W1216" i="16"/>
  <c r="W1217" i="16" s="1"/>
  <c r="W1260" i="16"/>
  <c r="W1319" i="16"/>
  <c r="R1328" i="16"/>
  <c r="W432" i="16"/>
  <c r="W322" i="16"/>
  <c r="V338" i="16"/>
  <c r="W769" i="16"/>
  <c r="V887" i="16"/>
  <c r="V999" i="16"/>
  <c r="W1094" i="16"/>
  <c r="W1209" i="16"/>
  <c r="W1219" i="16" s="1"/>
  <c r="V1327" i="16"/>
  <c r="W757" i="16"/>
  <c r="T889" i="16"/>
  <c r="W1107" i="16"/>
  <c r="W427" i="16"/>
  <c r="W431" i="16" s="1"/>
  <c r="V331" i="16"/>
  <c r="R867" i="16"/>
  <c r="T882" i="16"/>
  <c r="V1000" i="16"/>
  <c r="V1111" i="16"/>
  <c r="W1087" i="16"/>
  <c r="V1107" i="16"/>
  <c r="V1329" i="16"/>
  <c r="T1322" i="16"/>
  <c r="F782" i="16"/>
  <c r="V778" i="16"/>
  <c r="V872" i="16"/>
  <c r="R211" i="16"/>
  <c r="W872" i="16"/>
  <c r="V888" i="16"/>
  <c r="V877" i="16"/>
  <c r="R321" i="16"/>
  <c r="W317" i="16"/>
  <c r="W321" i="16" s="1"/>
  <c r="V780" i="16"/>
  <c r="W675" i="16"/>
  <c r="W780" i="16" s="1"/>
  <c r="W706" i="16"/>
  <c r="V781" i="16"/>
  <c r="R757" i="16"/>
  <c r="T778" i="16"/>
  <c r="W768" i="16"/>
  <c r="T772" i="16"/>
  <c r="T780" i="16"/>
  <c r="W867" i="16"/>
  <c r="V229" i="16"/>
  <c r="W777" i="16"/>
  <c r="R780" i="16"/>
  <c r="T781" i="16"/>
  <c r="R872" i="16"/>
  <c r="T448" i="16"/>
  <c r="T451" i="16" s="1"/>
  <c r="T118" i="16"/>
  <c r="W108" i="16"/>
  <c r="R762" i="16"/>
  <c r="R778" i="16"/>
  <c r="R767" i="16"/>
  <c r="W763" i="16"/>
  <c r="P782" i="16"/>
  <c r="V890" i="16"/>
  <c r="W785" i="16"/>
  <c r="V891" i="16"/>
  <c r="W816" i="16"/>
  <c r="T890" i="16"/>
  <c r="T877" i="16"/>
  <c r="T999" i="16"/>
  <c r="W989" i="16"/>
  <c r="P1112" i="16"/>
  <c r="R1329" i="16"/>
  <c r="W1314" i="16"/>
  <c r="R1317" i="16"/>
  <c r="V450" i="16"/>
  <c r="R982" i="16"/>
  <c r="W978" i="16"/>
  <c r="W982" i="16" s="1"/>
  <c r="V997" i="16"/>
  <c r="W993" i="16"/>
  <c r="W997" i="16" s="1"/>
  <c r="W1095" i="16"/>
  <c r="W1110" i="16" s="1"/>
  <c r="R1110" i="16"/>
  <c r="R877" i="16"/>
  <c r="R977" i="16"/>
  <c r="R1108" i="16"/>
  <c r="R1097" i="16"/>
  <c r="W1093" i="16"/>
  <c r="V446" i="16"/>
  <c r="V339" i="16"/>
  <c r="V228" i="16"/>
  <c r="V226" i="16"/>
  <c r="W874" i="16"/>
  <c r="W876" i="16"/>
  <c r="W977" i="16"/>
  <c r="P1002" i="16"/>
  <c r="V1220" i="16"/>
  <c r="W1115" i="16"/>
  <c r="W1146" i="16"/>
  <c r="V1221" i="16"/>
  <c r="W1201" i="16"/>
  <c r="W1202" i="16" s="1"/>
  <c r="R1202" i="16"/>
  <c r="W878" i="16"/>
  <c r="W881" i="16"/>
  <c r="F888" i="16"/>
  <c r="F892" i="16" s="1"/>
  <c r="W984" i="16"/>
  <c r="V987" i="16"/>
  <c r="R1000" i="16"/>
  <c r="V1110" i="16"/>
  <c r="R1087" i="16"/>
  <c r="W1088" i="16"/>
  <c r="W1092" i="16" s="1"/>
  <c r="T1097" i="16"/>
  <c r="T1110" i="16"/>
  <c r="V1102" i="16"/>
  <c r="V1218" i="16"/>
  <c r="V1207" i="16"/>
  <c r="T1220" i="16"/>
  <c r="T1332" i="16"/>
  <c r="V1001" i="16"/>
  <c r="T1218" i="16"/>
  <c r="W1208" i="16"/>
  <c r="T1212" i="16"/>
  <c r="V1312" i="16"/>
  <c r="W1316" i="16"/>
  <c r="R1331" i="16"/>
  <c r="V1322" i="16"/>
  <c r="P1332" i="16"/>
  <c r="W895" i="16"/>
  <c r="W1000" i="16" s="1"/>
  <c r="W983" i="16"/>
  <c r="R987" i="16"/>
  <c r="T1221" i="16"/>
  <c r="W1211" i="16"/>
  <c r="V1331" i="16"/>
  <c r="W1099" i="16"/>
  <c r="W1203" i="16"/>
  <c r="W1205" i="16"/>
  <c r="R1207" i="16"/>
  <c r="W1303" i="16"/>
  <c r="W1307" i="16" s="1"/>
  <c r="W1311" i="16"/>
  <c r="W1312" i="16" s="1"/>
  <c r="T1317" i="16"/>
  <c r="W1318" i="16"/>
  <c r="W1321" i="16"/>
  <c r="F1328" i="16"/>
  <c r="F1332" i="16" s="1"/>
  <c r="T1102" i="16"/>
  <c r="F1218" i="16"/>
  <c r="F1222" i="16" s="1"/>
  <c r="R1221" i="16"/>
  <c r="V1317" i="16"/>
  <c r="W1323" i="16"/>
  <c r="W1327" i="16" s="1"/>
  <c r="W1098" i="16"/>
  <c r="V541" i="16"/>
  <c r="W548" i="16"/>
  <c r="W344" i="16"/>
  <c r="W449" i="16" s="1"/>
  <c r="W375" i="16"/>
  <c r="T441" i="16"/>
  <c r="W234" i="16"/>
  <c r="W265" i="16"/>
  <c r="V316" i="16"/>
  <c r="W214" i="16"/>
  <c r="W229" i="16" s="1"/>
  <c r="R96" i="16"/>
  <c r="V116" i="16"/>
  <c r="R541" i="16"/>
  <c r="W230" i="16"/>
  <c r="V216" i="16"/>
  <c r="W542" i="16"/>
  <c r="V556" i="16"/>
  <c r="P561" i="16"/>
  <c r="V447" i="16"/>
  <c r="R449" i="16"/>
  <c r="V441" i="16"/>
  <c r="W324" i="16"/>
  <c r="V336" i="16"/>
  <c r="T338" i="16"/>
  <c r="W207" i="16"/>
  <c r="W211" i="16" s="1"/>
  <c r="T221" i="16"/>
  <c r="W222" i="16"/>
  <c r="W226" i="16" s="1"/>
  <c r="R227" i="16"/>
  <c r="V120" i="16"/>
  <c r="V118" i="16"/>
  <c r="V111" i="16"/>
  <c r="T111" i="16"/>
  <c r="V119" i="16"/>
  <c r="V101" i="16"/>
  <c r="V559" i="16"/>
  <c r="V560" i="16"/>
  <c r="V558" i="16"/>
  <c r="V551" i="16"/>
  <c r="T551" i="16"/>
  <c r="F557" i="16"/>
  <c r="F561" i="16" s="1"/>
  <c r="V448" i="16"/>
  <c r="W437" i="16"/>
  <c r="V337" i="16"/>
  <c r="T331" i="16"/>
  <c r="V230" i="16"/>
  <c r="Y231" i="16"/>
  <c r="T228" i="16"/>
  <c r="W75" i="16"/>
  <c r="R101" i="16"/>
  <c r="W104" i="16"/>
  <c r="W119" i="16" s="1"/>
  <c r="W116" i="16"/>
  <c r="W92" i="16"/>
  <c r="W96" i="16" s="1"/>
  <c r="W100" i="16"/>
  <c r="W101" i="16" s="1"/>
  <c r="T106" i="16"/>
  <c r="W107" i="16"/>
  <c r="W110" i="16"/>
  <c r="F117" i="16"/>
  <c r="F121" i="16" s="1"/>
  <c r="R120" i="16"/>
  <c r="R106" i="16"/>
  <c r="W103" i="16"/>
  <c r="V106" i="16"/>
  <c r="W202" i="16"/>
  <c r="W206" i="16" s="1"/>
  <c r="T216" i="16"/>
  <c r="W217" i="16"/>
  <c r="W221" i="16" s="1"/>
  <c r="V221" i="16"/>
  <c r="F227" i="16"/>
  <c r="F231" i="16" s="1"/>
  <c r="R230" i="16"/>
  <c r="W213" i="16"/>
  <c r="W228" i="16" s="1"/>
  <c r="R216" i="16"/>
  <c r="R326" i="16"/>
  <c r="W312" i="16"/>
  <c r="W316" i="16" s="1"/>
  <c r="T326" i="16"/>
  <c r="W327" i="16"/>
  <c r="W330" i="16"/>
  <c r="F337" i="16"/>
  <c r="F341" i="16" s="1"/>
  <c r="R340" i="16"/>
  <c r="W323" i="16"/>
  <c r="W338" i="16" s="1"/>
  <c r="V326" i="16"/>
  <c r="W332" i="16"/>
  <c r="W336" i="16" s="1"/>
  <c r="W422" i="16"/>
  <c r="W426" i="16" s="1"/>
  <c r="T436" i="16"/>
  <c r="W440" i="16"/>
  <c r="F447" i="16"/>
  <c r="F451" i="16" s="1"/>
  <c r="R450" i="16"/>
  <c r="R436" i="16"/>
  <c r="W433" i="16"/>
  <c r="W448" i="16" s="1"/>
  <c r="V436" i="16"/>
  <c r="W442" i="16"/>
  <c r="W446" i="16" s="1"/>
  <c r="W556" i="16"/>
  <c r="R546" i="16"/>
  <c r="W532" i="16"/>
  <c r="W536" i="16" s="1"/>
  <c r="W540" i="16"/>
  <c r="W541" i="16" s="1"/>
  <c r="T546" i="16"/>
  <c r="W547" i="16"/>
  <c r="W550" i="16"/>
  <c r="W560" i="16" s="1"/>
  <c r="R560" i="16"/>
  <c r="R561" i="16" s="1"/>
  <c r="W543" i="16"/>
  <c r="V546" i="16"/>
  <c r="R1443" i="16" l="1"/>
  <c r="R341" i="16"/>
  <c r="R121" i="16"/>
  <c r="W1330" i="16"/>
  <c r="T341" i="16"/>
  <c r="T121" i="16"/>
  <c r="W779" i="16"/>
  <c r="W118" i="16"/>
  <c r="W781" i="16"/>
  <c r="W1442" i="16"/>
  <c r="W120" i="16"/>
  <c r="T1443" i="16"/>
  <c r="V1443" i="16"/>
  <c r="W331" i="16"/>
  <c r="V1002" i="16"/>
  <c r="R782" i="16"/>
  <c r="W992" i="16"/>
  <c r="R1222" i="16"/>
  <c r="W1109" i="16"/>
  <c r="R1112" i="16"/>
  <c r="R451" i="16"/>
  <c r="T231" i="16"/>
  <c r="W772" i="16"/>
  <c r="V341" i="16"/>
  <c r="W340" i="16"/>
  <c r="R1002" i="16"/>
  <c r="W1428" i="16"/>
  <c r="F1333" i="16"/>
  <c r="Y121" i="16"/>
  <c r="F1443" i="16"/>
  <c r="W1439" i="16"/>
  <c r="T1112" i="16"/>
  <c r="W557" i="16"/>
  <c r="T1222" i="16"/>
  <c r="W546" i="16"/>
  <c r="W441" i="16"/>
  <c r="R231" i="16"/>
  <c r="V1112" i="16"/>
  <c r="T1002" i="16"/>
  <c r="W890" i="16"/>
  <c r="V231" i="16"/>
  <c r="V1332" i="16"/>
  <c r="W326" i="16"/>
  <c r="W1331" i="16"/>
  <c r="T892" i="16"/>
  <c r="W1322" i="16"/>
  <c r="W1329" i="16"/>
  <c r="V451" i="16"/>
  <c r="V561" i="16"/>
  <c r="V121" i="16"/>
  <c r="W1102" i="16"/>
  <c r="R1332" i="16"/>
  <c r="W106" i="16"/>
  <c r="W1212" i="16"/>
  <c r="W882" i="16"/>
  <c r="W889" i="16"/>
  <c r="W877" i="16"/>
  <c r="W888" i="16"/>
  <c r="W1317" i="16"/>
  <c r="W891" i="16"/>
  <c r="W436" i="16"/>
  <c r="W998" i="16"/>
  <c r="W987" i="16"/>
  <c r="V1222" i="16"/>
  <c r="W999" i="16"/>
  <c r="W1221" i="16"/>
  <c r="W1108" i="16"/>
  <c r="W1112" i="16" s="1"/>
  <c r="W1097" i="16"/>
  <c r="W1328" i="16"/>
  <c r="T782" i="16"/>
  <c r="V892" i="16"/>
  <c r="V782" i="16"/>
  <c r="W1218" i="16"/>
  <c r="W1207" i="16"/>
  <c r="W1220" i="16"/>
  <c r="W767" i="16"/>
  <c r="W778" i="16"/>
  <c r="W558" i="16"/>
  <c r="W339" i="16"/>
  <c r="W111" i="16"/>
  <c r="W117" i="16"/>
  <c r="W227" i="16"/>
  <c r="W231" i="16" s="1"/>
  <c r="W216" i="16"/>
  <c r="W337" i="16"/>
  <c r="W447" i="16"/>
  <c r="W450" i="16"/>
  <c r="W551" i="16"/>
  <c r="W561" i="16" l="1"/>
  <c r="W1443" i="16"/>
  <c r="W121" i="16"/>
  <c r="W782" i="16"/>
  <c r="W1332" i="16"/>
  <c r="N1443" i="16"/>
  <c r="W892" i="16"/>
  <c r="W1002" i="16"/>
  <c r="W1222" i="16"/>
  <c r="W341" i="16"/>
  <c r="W451" i="16"/>
  <c r="N1333" i="16" l="1"/>
  <c r="N1444" i="16" s="1"/>
  <c r="N1445" i="16" s="1"/>
  <c r="V645" i="16" l="1"/>
  <c r="R645" i="16"/>
  <c r="W645" i="16" s="1"/>
  <c r="T644" i="16"/>
  <c r="T646" i="16" s="1"/>
  <c r="R644" i="16"/>
  <c r="W644" i="16" s="1"/>
  <c r="V643" i="16"/>
  <c r="R643" i="16"/>
  <c r="W643" i="16" s="1"/>
  <c r="V642" i="16"/>
  <c r="R642" i="16"/>
  <c r="W642" i="16" s="1"/>
  <c r="V650" i="16"/>
  <c r="R650" i="16"/>
  <c r="W650" i="16" s="1"/>
  <c r="T649" i="16"/>
  <c r="T651" i="16" s="1"/>
  <c r="R649" i="16"/>
  <c r="W649" i="16" s="1"/>
  <c r="V648" i="16"/>
  <c r="R648" i="16"/>
  <c r="V647" i="16"/>
  <c r="R647" i="16"/>
  <c r="W647" i="16" s="1"/>
  <c r="Y671" i="16" l="1"/>
  <c r="V651" i="16"/>
  <c r="V646" i="16"/>
  <c r="R651" i="16"/>
  <c r="W646" i="16"/>
  <c r="R646" i="16"/>
  <c r="W648" i="16"/>
  <c r="W651" i="16" s="1"/>
  <c r="X159" i="17"/>
  <c r="E164" i="17"/>
  <c r="W140" i="17"/>
  <c r="W164" i="17"/>
  <c r="D163" i="17"/>
  <c r="D159" i="17"/>
  <c r="W141" i="17"/>
  <c r="D141" i="17"/>
  <c r="D69" i="17" l="1"/>
  <c r="E141" i="17"/>
  <c r="D140" i="17" l="1"/>
  <c r="D148" i="17" s="1"/>
  <c r="V141" i="17"/>
  <c r="V148" i="17" s="1"/>
  <c r="V151" i="17" l="1"/>
  <c r="AI66" i="17"/>
  <c r="AJ66" i="17" s="1"/>
  <c r="AG66" i="17"/>
  <c r="AE66" i="17"/>
  <c r="AA66" i="17"/>
  <c r="AA144" i="17" s="1"/>
  <c r="Y66" i="17"/>
  <c r="Y144" i="17" s="1"/>
  <c r="Q66" i="17"/>
  <c r="O66" i="17"/>
  <c r="O144" i="17" s="1"/>
  <c r="M66" i="17"/>
  <c r="M144" i="17" s="1"/>
  <c r="S66" i="17"/>
  <c r="S144" i="17" s="1"/>
  <c r="I66" i="17"/>
  <c r="I144" i="17" s="1"/>
  <c r="G66" i="17"/>
  <c r="G144" i="17" s="1"/>
  <c r="AI60" i="17"/>
  <c r="AJ60" i="17" s="1"/>
  <c r="AG60" i="17"/>
  <c r="AE60" i="17"/>
  <c r="AA60" i="17"/>
  <c r="Y60" i="17"/>
  <c r="Q60" i="17"/>
  <c r="R60" i="17" s="1"/>
  <c r="O60" i="17"/>
  <c r="M60" i="17"/>
  <c r="S60" i="17"/>
  <c r="I60" i="17"/>
  <c r="G60" i="17"/>
  <c r="F141" i="17"/>
  <c r="H141" i="17"/>
  <c r="N141" i="17"/>
  <c r="X141" i="17"/>
  <c r="AG141" i="17" s="1"/>
  <c r="Z141" i="17"/>
  <c r="AI141" i="17" s="1"/>
  <c r="AJ141" i="17" s="1"/>
  <c r="AG147" i="17"/>
  <c r="AI147" i="17"/>
  <c r="AJ147" i="17" s="1"/>
  <c r="AK147" i="17"/>
  <c r="AL147" i="17" s="1"/>
  <c r="AM147" i="17" s="1"/>
  <c r="AE147" i="17"/>
  <c r="AI138" i="17"/>
  <c r="AJ138" i="17" s="1"/>
  <c r="AG138" i="17"/>
  <c r="AE138" i="17"/>
  <c r="AI129" i="17"/>
  <c r="AJ129" i="17" s="1"/>
  <c r="AG129" i="17"/>
  <c r="AE129" i="17"/>
  <c r="AA129" i="17"/>
  <c r="Y129" i="17"/>
  <c r="Q129" i="17"/>
  <c r="R129" i="17" s="1"/>
  <c r="O129" i="17"/>
  <c r="M129" i="17"/>
  <c r="S129" i="17"/>
  <c r="I129" i="17"/>
  <c r="G129" i="17"/>
  <c r="AI120" i="17"/>
  <c r="AJ120" i="17" s="1"/>
  <c r="AG120" i="17"/>
  <c r="AE120" i="17"/>
  <c r="AA120" i="17"/>
  <c r="Y120" i="17"/>
  <c r="Q120" i="17"/>
  <c r="O120" i="17"/>
  <c r="M120" i="17"/>
  <c r="S120" i="17"/>
  <c r="I120" i="17"/>
  <c r="G120" i="17"/>
  <c r="AI111" i="17"/>
  <c r="AJ111" i="17" s="1"/>
  <c r="AG111" i="17"/>
  <c r="AE111" i="17"/>
  <c r="AA111" i="17"/>
  <c r="Y111" i="17"/>
  <c r="Q111" i="17"/>
  <c r="R111" i="17" s="1"/>
  <c r="O111" i="17"/>
  <c r="M111" i="17"/>
  <c r="S111" i="17"/>
  <c r="I111" i="17"/>
  <c r="G111" i="17"/>
  <c r="AI102" i="17"/>
  <c r="AJ102" i="17" s="1"/>
  <c r="AG102" i="17"/>
  <c r="AE102" i="17"/>
  <c r="AA102" i="17"/>
  <c r="Y102" i="17"/>
  <c r="Q102" i="17"/>
  <c r="R102" i="17" s="1"/>
  <c r="O102" i="17"/>
  <c r="M102" i="17"/>
  <c r="S102" i="17"/>
  <c r="I102" i="17"/>
  <c r="G102" i="17"/>
  <c r="AI93" i="17"/>
  <c r="AJ93" i="17" s="1"/>
  <c r="AG93" i="17"/>
  <c r="AE93" i="17"/>
  <c r="AA93" i="17"/>
  <c r="Y93" i="17"/>
  <c r="Q93" i="17"/>
  <c r="R93" i="17" s="1"/>
  <c r="O93" i="17"/>
  <c r="M93" i="17"/>
  <c r="S93" i="17"/>
  <c r="I93" i="17"/>
  <c r="G93" i="17"/>
  <c r="AI84" i="17"/>
  <c r="AJ84" i="17" s="1"/>
  <c r="AG84" i="17"/>
  <c r="AE84" i="17"/>
  <c r="AA84" i="17"/>
  <c r="Y84" i="17"/>
  <c r="Q84" i="17"/>
  <c r="R84" i="17" s="1"/>
  <c r="O84" i="17"/>
  <c r="M84" i="17"/>
  <c r="S84" i="17"/>
  <c r="I84" i="17"/>
  <c r="G84" i="17"/>
  <c r="AI75" i="17"/>
  <c r="AJ75" i="17" s="1"/>
  <c r="AG75" i="17"/>
  <c r="AE75" i="17"/>
  <c r="AI57" i="17"/>
  <c r="AJ57" i="17" s="1"/>
  <c r="AG57" i="17"/>
  <c r="AE57" i="17"/>
  <c r="AA57" i="17"/>
  <c r="Y57" i="17"/>
  <c r="Q57" i="17"/>
  <c r="R57" i="17" s="1"/>
  <c r="O57" i="17"/>
  <c r="M57" i="17"/>
  <c r="S57" i="17"/>
  <c r="I57" i="17"/>
  <c r="G57" i="17"/>
  <c r="AI48" i="17"/>
  <c r="AJ48" i="17" s="1"/>
  <c r="AG48" i="17"/>
  <c r="AE48" i="17"/>
  <c r="AA48" i="17"/>
  <c r="Y48" i="17"/>
  <c r="Q48" i="17"/>
  <c r="R48" i="17" s="1"/>
  <c r="O48" i="17"/>
  <c r="M48" i="17"/>
  <c r="S48" i="17"/>
  <c r="I48" i="17"/>
  <c r="G48" i="17"/>
  <c r="AI39" i="17"/>
  <c r="AJ39" i="17" s="1"/>
  <c r="AG39" i="17"/>
  <c r="AE39" i="17"/>
  <c r="AA39" i="17"/>
  <c r="Y39" i="17"/>
  <c r="Q39" i="17"/>
  <c r="R39" i="17" s="1"/>
  <c r="O39" i="17"/>
  <c r="M39" i="17"/>
  <c r="S39" i="17"/>
  <c r="I39" i="17"/>
  <c r="G39" i="17"/>
  <c r="AI30" i="17"/>
  <c r="AJ30" i="17" s="1"/>
  <c r="AG30" i="17"/>
  <c r="AE30" i="17"/>
  <c r="AA30" i="17"/>
  <c r="Y30" i="17"/>
  <c r="Q30" i="17"/>
  <c r="R30" i="17" s="1"/>
  <c r="O30" i="17"/>
  <c r="M30" i="17"/>
  <c r="S30" i="17"/>
  <c r="I30" i="17"/>
  <c r="G30" i="17"/>
  <c r="AK141" i="17"/>
  <c r="AL141" i="17" s="1"/>
  <c r="AM141" i="17" s="1"/>
  <c r="AE141" i="17"/>
  <c r="AI132" i="17"/>
  <c r="AJ132" i="17" s="1"/>
  <c r="AG132" i="17"/>
  <c r="AE132" i="17"/>
  <c r="AI123" i="17"/>
  <c r="AJ123" i="17" s="1"/>
  <c r="AG123" i="17"/>
  <c r="AE123" i="17"/>
  <c r="AA123" i="17"/>
  <c r="Y123" i="17"/>
  <c r="Q123" i="17"/>
  <c r="O123" i="17"/>
  <c r="M123" i="17"/>
  <c r="S123" i="17"/>
  <c r="I123" i="17"/>
  <c r="G123" i="17"/>
  <c r="AI114" i="17"/>
  <c r="AJ114" i="17" s="1"/>
  <c r="AG114" i="17"/>
  <c r="AE114" i="17"/>
  <c r="AA114" i="17"/>
  <c r="Y114" i="17"/>
  <c r="Q114" i="17"/>
  <c r="O114" i="17"/>
  <c r="M114" i="17"/>
  <c r="S114" i="17"/>
  <c r="I114" i="17"/>
  <c r="G114" i="17"/>
  <c r="AI105" i="17"/>
  <c r="AJ105" i="17" s="1"/>
  <c r="AG105" i="17"/>
  <c r="AE105" i="17"/>
  <c r="AA105" i="17"/>
  <c r="Y105" i="17"/>
  <c r="Q105" i="17"/>
  <c r="R105" i="17" s="1"/>
  <c r="O105" i="17"/>
  <c r="M105" i="17"/>
  <c r="S105" i="17"/>
  <c r="I105" i="17"/>
  <c r="G105" i="17"/>
  <c r="AI96" i="17"/>
  <c r="AJ96" i="17" s="1"/>
  <c r="AG96" i="17"/>
  <c r="AE96" i="17"/>
  <c r="AA96" i="17"/>
  <c r="Y96" i="17"/>
  <c r="Q96" i="17"/>
  <c r="R96" i="17" s="1"/>
  <c r="O96" i="17"/>
  <c r="M96" i="17"/>
  <c r="S96" i="17"/>
  <c r="I96" i="17"/>
  <c r="G96" i="17"/>
  <c r="AI87" i="17"/>
  <c r="AJ87" i="17" s="1"/>
  <c r="AG87" i="17"/>
  <c r="AE87" i="17"/>
  <c r="AA87" i="17"/>
  <c r="Y87" i="17"/>
  <c r="Q87" i="17"/>
  <c r="R87" i="17" s="1"/>
  <c r="O87" i="17"/>
  <c r="M87" i="17"/>
  <c r="S87" i="17"/>
  <c r="I87" i="17"/>
  <c r="G87" i="17"/>
  <c r="AI78" i="17"/>
  <c r="AJ78" i="17" s="1"/>
  <c r="AG78" i="17"/>
  <c r="AE78" i="17"/>
  <c r="AA78" i="17"/>
  <c r="Y78" i="17"/>
  <c r="Q78" i="17"/>
  <c r="R78" i="17" s="1"/>
  <c r="O78" i="17"/>
  <c r="M78" i="17"/>
  <c r="S78" i="17"/>
  <c r="I78" i="17"/>
  <c r="G78" i="17"/>
  <c r="AI69" i="17"/>
  <c r="AJ69" i="17" s="1"/>
  <c r="AG69" i="17"/>
  <c r="AE69" i="17"/>
  <c r="AI51" i="17"/>
  <c r="AJ51" i="17" s="1"/>
  <c r="AG51" i="17"/>
  <c r="AE51" i="17"/>
  <c r="AA51" i="17"/>
  <c r="Y51" i="17"/>
  <c r="Q51" i="17"/>
  <c r="R51" i="17" s="1"/>
  <c r="O51" i="17"/>
  <c r="M51" i="17"/>
  <c r="S51" i="17"/>
  <c r="I51" i="17"/>
  <c r="G51" i="17"/>
  <c r="AI42" i="17"/>
  <c r="AJ42" i="17" s="1"/>
  <c r="AG42" i="17"/>
  <c r="AE42" i="17"/>
  <c r="AA42" i="17"/>
  <c r="Y42" i="17"/>
  <c r="Q42" i="17"/>
  <c r="R42" i="17" s="1"/>
  <c r="O42" i="17"/>
  <c r="M42" i="17"/>
  <c r="S42" i="17"/>
  <c r="I42" i="17"/>
  <c r="G42" i="17"/>
  <c r="AI33" i="17"/>
  <c r="AJ33" i="17" s="1"/>
  <c r="AG33" i="17"/>
  <c r="AE33" i="17"/>
  <c r="AA33" i="17"/>
  <c r="Y33" i="17"/>
  <c r="Q33" i="17"/>
  <c r="R33" i="17" s="1"/>
  <c r="O33" i="17"/>
  <c r="M33" i="17"/>
  <c r="S33" i="17"/>
  <c r="I33" i="17"/>
  <c r="G33" i="17"/>
  <c r="AI24" i="17"/>
  <c r="AJ24" i="17" s="1"/>
  <c r="AG24" i="17"/>
  <c r="AE24" i="17"/>
  <c r="AA24" i="17"/>
  <c r="Y24" i="17"/>
  <c r="Q24" i="17"/>
  <c r="R24" i="17" s="1"/>
  <c r="O24" i="17"/>
  <c r="M24" i="17"/>
  <c r="S24" i="17"/>
  <c r="I24" i="17"/>
  <c r="G24" i="17"/>
  <c r="AI15" i="17"/>
  <c r="AJ15" i="17" s="1"/>
  <c r="AG15" i="17"/>
  <c r="AE15" i="17"/>
  <c r="AA15" i="17"/>
  <c r="Y15" i="17"/>
  <c r="Q15" i="17"/>
  <c r="O15" i="17"/>
  <c r="M15" i="17"/>
  <c r="L69" i="17"/>
  <c r="S15" i="17"/>
  <c r="I15" i="17"/>
  <c r="G15" i="17"/>
  <c r="R123" i="17" l="1"/>
  <c r="Q143" i="17"/>
  <c r="Q144" i="17"/>
  <c r="M142" i="17"/>
  <c r="M143" i="17"/>
  <c r="O142" i="17"/>
  <c r="O143" i="17"/>
  <c r="S142" i="17"/>
  <c r="S143" i="17"/>
  <c r="Y142" i="17"/>
  <c r="Y143" i="17"/>
  <c r="AA142" i="17"/>
  <c r="AA143" i="17"/>
  <c r="G142" i="17"/>
  <c r="G143" i="17"/>
  <c r="I142" i="17"/>
  <c r="I143" i="17"/>
  <c r="R66" i="17"/>
  <c r="R144" i="17" s="1"/>
  <c r="Q142" i="17"/>
  <c r="S69" i="17"/>
  <c r="M69" i="17"/>
  <c r="AA69" i="17"/>
  <c r="R114" i="17"/>
  <c r="R120" i="17"/>
  <c r="Y69" i="17"/>
  <c r="G69" i="17"/>
  <c r="R15" i="17"/>
  <c r="R69" i="17" s="1"/>
  <c r="Q69" i="17"/>
  <c r="I69" i="17"/>
  <c r="O69" i="17"/>
  <c r="T42" i="17"/>
  <c r="U42" i="17" s="1"/>
  <c r="T114" i="17"/>
  <c r="T120" i="17"/>
  <c r="T51" i="17"/>
  <c r="U51" i="17" s="1"/>
  <c r="T87" i="17"/>
  <c r="U87" i="17" s="1"/>
  <c r="T123" i="17"/>
  <c r="T48" i="17"/>
  <c r="U48" i="17" s="1"/>
  <c r="T93" i="17"/>
  <c r="U93" i="17" s="1"/>
  <c r="T129" i="17"/>
  <c r="U129" i="17" s="1"/>
  <c r="T60" i="17"/>
  <c r="U60" i="17" s="1"/>
  <c r="T66" i="17"/>
  <c r="T15" i="17"/>
  <c r="T24" i="17"/>
  <c r="U24" i="17" s="1"/>
  <c r="T96" i="17"/>
  <c r="U96" i="17" s="1"/>
  <c r="T57" i="17"/>
  <c r="U57" i="17" s="1"/>
  <c r="T102" i="17"/>
  <c r="U102" i="17" s="1"/>
  <c r="T78" i="17"/>
  <c r="U78" i="17" s="1"/>
  <c r="T39" i="17"/>
  <c r="U39" i="17" s="1"/>
  <c r="T84" i="17"/>
  <c r="U84" i="17" s="1"/>
  <c r="T33" i="17"/>
  <c r="U33" i="17" s="1"/>
  <c r="T105" i="17"/>
  <c r="U105" i="17" s="1"/>
  <c r="T30" i="17"/>
  <c r="U30" i="17" s="1"/>
  <c r="T111" i="17"/>
  <c r="U111" i="17" s="1"/>
  <c r="P111" i="17"/>
  <c r="P48" i="17"/>
  <c r="AH33" i="17"/>
  <c r="AH48" i="17"/>
  <c r="AH123" i="17"/>
  <c r="AH93" i="17"/>
  <c r="AH129" i="17"/>
  <c r="P114" i="17"/>
  <c r="AH39" i="17"/>
  <c r="AH111" i="17"/>
  <c r="AH147" i="17"/>
  <c r="P78" i="17"/>
  <c r="AH57" i="17"/>
  <c r="AH60" i="17"/>
  <c r="P66" i="17"/>
  <c r="P144" i="17" s="1"/>
  <c r="P15" i="17"/>
  <c r="P24" i="17"/>
  <c r="P42" i="17"/>
  <c r="AH69" i="17"/>
  <c r="P93" i="17"/>
  <c r="P129" i="17"/>
  <c r="AH66" i="17"/>
  <c r="P33" i="17"/>
  <c r="AH114" i="17"/>
  <c r="P57" i="17"/>
  <c r="P120" i="17"/>
  <c r="AH42" i="17"/>
  <c r="AH30" i="17"/>
  <c r="AH102" i="17"/>
  <c r="AH15" i="17"/>
  <c r="AH24" i="17"/>
  <c r="AH51" i="17"/>
  <c r="AH87" i="17"/>
  <c r="AH96" i="17"/>
  <c r="P105" i="17"/>
  <c r="AH105" i="17"/>
  <c r="AH132" i="17"/>
  <c r="P30" i="17"/>
  <c r="P39" i="17"/>
  <c r="AH75" i="17"/>
  <c r="AH84" i="17"/>
  <c r="P102" i="17"/>
  <c r="AH120" i="17"/>
  <c r="AH138" i="17"/>
  <c r="P51" i="17"/>
  <c r="AH78" i="17"/>
  <c r="P87" i="17"/>
  <c r="P96" i="17"/>
  <c r="P123" i="17"/>
  <c r="P84" i="17"/>
  <c r="P60" i="17"/>
  <c r="AH141" i="17"/>
  <c r="U123" i="17" l="1"/>
  <c r="T143" i="17"/>
  <c r="T144" i="17"/>
  <c r="R142" i="17"/>
  <c r="R143" i="17"/>
  <c r="P142" i="17"/>
  <c r="P143" i="17"/>
  <c r="U66" i="17"/>
  <c r="U144" i="17" s="1"/>
  <c r="T142" i="17"/>
  <c r="U120" i="17"/>
  <c r="U114" i="17"/>
  <c r="U15" i="17"/>
  <c r="U69" i="17" s="1"/>
  <c r="T69" i="17"/>
  <c r="P69" i="17"/>
  <c r="AK69" i="17"/>
  <c r="AL69" i="17" s="1"/>
  <c r="AM69" i="17" s="1"/>
  <c r="AC30" i="17"/>
  <c r="AD30" i="17" s="1"/>
  <c r="AK30" i="17"/>
  <c r="AL30" i="17" s="1"/>
  <c r="AM30" i="17" s="1"/>
  <c r="AC96" i="17"/>
  <c r="AD96" i="17" s="1"/>
  <c r="AK96" i="17"/>
  <c r="AL96" i="17" s="1"/>
  <c r="AM96" i="17" s="1"/>
  <c r="AC114" i="17"/>
  <c r="AK114" i="17"/>
  <c r="AL114" i="17" s="1"/>
  <c r="AM114" i="17" s="1"/>
  <c r="AC39" i="17"/>
  <c r="AD39" i="17" s="1"/>
  <c r="AK39" i="17"/>
  <c r="AL39" i="17" s="1"/>
  <c r="AM39" i="17" s="1"/>
  <c r="AC60" i="17"/>
  <c r="AD60" i="17" s="1"/>
  <c r="AK60" i="17"/>
  <c r="AL60" i="17" s="1"/>
  <c r="AM60" i="17" s="1"/>
  <c r="AC51" i="17"/>
  <c r="AD51" i="17" s="1"/>
  <c r="AK51" i="17"/>
  <c r="AL51" i="17" s="1"/>
  <c r="AM51" i="17" s="1"/>
  <c r="AC111" i="17"/>
  <c r="AD111" i="17" s="1"/>
  <c r="AK111" i="17"/>
  <c r="AL111" i="17" s="1"/>
  <c r="AM111" i="17" s="1"/>
  <c r="AC105" i="17"/>
  <c r="AD105" i="17" s="1"/>
  <c r="AK105" i="17"/>
  <c r="AL105" i="17" s="1"/>
  <c r="AM105" i="17" s="1"/>
  <c r="AC84" i="17"/>
  <c r="AK84" i="17"/>
  <c r="AL84" i="17" s="1"/>
  <c r="AM84" i="17" s="1"/>
  <c r="AC78" i="17"/>
  <c r="AK78" i="17"/>
  <c r="AL78" i="17" s="1"/>
  <c r="AM78" i="17" s="1"/>
  <c r="AC57" i="17"/>
  <c r="AD57" i="17" s="1"/>
  <c r="AK57" i="17"/>
  <c r="AL57" i="17" s="1"/>
  <c r="AM57" i="17" s="1"/>
  <c r="AC24" i="17"/>
  <c r="AD24" i="17" s="1"/>
  <c r="AK24" i="17"/>
  <c r="AL24" i="17" s="1"/>
  <c r="AM24" i="17" s="1"/>
  <c r="AC66" i="17"/>
  <c r="AD66" i="17" s="1"/>
  <c r="AK66" i="17"/>
  <c r="AL66" i="17" s="1"/>
  <c r="AM66" i="17" s="1"/>
  <c r="AC129" i="17"/>
  <c r="AD129" i="17" s="1"/>
  <c r="AK129" i="17"/>
  <c r="AL129" i="17" s="1"/>
  <c r="AM129" i="17" s="1"/>
  <c r="AC48" i="17"/>
  <c r="AD48" i="17" s="1"/>
  <c r="AK48" i="17"/>
  <c r="AL48" i="17" s="1"/>
  <c r="AM48" i="17" s="1"/>
  <c r="AC87" i="17"/>
  <c r="AD87" i="17" s="1"/>
  <c r="AK87" i="17"/>
  <c r="AL87" i="17" s="1"/>
  <c r="AM87" i="17" s="1"/>
  <c r="AC120" i="17"/>
  <c r="AK120" i="17"/>
  <c r="AL120" i="17" s="1"/>
  <c r="AM120" i="17" s="1"/>
  <c r="AC42" i="17"/>
  <c r="AD42" i="17" s="1"/>
  <c r="AK42" i="17"/>
  <c r="AL42" i="17" s="1"/>
  <c r="AM42" i="17" s="1"/>
  <c r="AC33" i="17"/>
  <c r="AD33" i="17" s="1"/>
  <c r="AK33" i="17"/>
  <c r="AL33" i="17" s="1"/>
  <c r="AM33" i="17" s="1"/>
  <c r="AC102" i="17"/>
  <c r="AD102" i="17" s="1"/>
  <c r="AK102" i="17"/>
  <c r="AL102" i="17" s="1"/>
  <c r="AM102" i="17" s="1"/>
  <c r="AC15" i="17"/>
  <c r="AK15" i="17"/>
  <c r="AL15" i="17" s="1"/>
  <c r="AM15" i="17" s="1"/>
  <c r="AC93" i="17"/>
  <c r="AD93" i="17" s="1"/>
  <c r="AK93" i="17"/>
  <c r="AL93" i="17" s="1"/>
  <c r="AM93" i="17" s="1"/>
  <c r="AC123" i="17"/>
  <c r="AD123" i="17" s="1"/>
  <c r="AK123" i="17"/>
  <c r="AL123" i="17" s="1"/>
  <c r="AM123" i="17" s="1"/>
  <c r="AC138" i="17" l="1"/>
  <c r="AD138" i="17" s="1"/>
  <c r="U142" i="17"/>
  <c r="U143" i="17"/>
  <c r="AC141" i="17"/>
  <c r="AC69" i="17"/>
  <c r="AD84" i="17"/>
  <c r="AD78" i="17"/>
  <c r="AC132" i="17"/>
  <c r="AD132" i="17" s="1"/>
  <c r="AD120" i="17"/>
  <c r="AD114" i="17"/>
  <c r="AD15" i="17"/>
  <c r="AD69" i="17" s="1"/>
  <c r="J140" i="17"/>
  <c r="F130" i="17" l="1"/>
  <c r="F131" i="17" s="1"/>
  <c r="F134" i="17" l="1"/>
  <c r="F135" i="17"/>
  <c r="F132" i="17"/>
  <c r="F133" i="17"/>
  <c r="F138" i="17" s="1"/>
  <c r="V163" i="17"/>
  <c r="V162" i="17"/>
  <c r="V161" i="17"/>
  <c r="F136" i="17" l="1"/>
  <c r="F137" i="17"/>
  <c r="V164" i="17"/>
  <c r="F670" i="16" l="1"/>
  <c r="F669" i="16"/>
  <c r="F668" i="16"/>
  <c r="F667" i="16"/>
  <c r="F671" i="16" l="1"/>
  <c r="F672" i="16" s="1"/>
  <c r="F1444" i="16" s="1"/>
  <c r="AE22" i="17" l="1"/>
  <c r="AE23" i="17"/>
  <c r="AE31" i="17"/>
  <c r="AE32" i="17"/>
  <c r="AE40" i="17"/>
  <c r="AE41" i="17"/>
  <c r="AE49" i="17"/>
  <c r="AE50" i="17"/>
  <c r="AE58" i="17"/>
  <c r="AE59" i="17"/>
  <c r="AE77" i="17"/>
  <c r="AE85" i="17"/>
  <c r="AE86" i="17"/>
  <c r="AE94" i="17"/>
  <c r="AE95" i="17"/>
  <c r="AE103" i="17"/>
  <c r="AE104" i="17"/>
  <c r="AE112" i="17"/>
  <c r="AE113" i="17"/>
  <c r="AE121" i="17"/>
  <c r="AE122" i="17"/>
  <c r="AE13" i="17"/>
  <c r="AK148" i="17" l="1"/>
  <c r="AI148" i="17"/>
  <c r="AG148" i="17"/>
  <c r="AF140" i="17"/>
  <c r="Z140" i="17"/>
  <c r="X140" i="17"/>
  <c r="N140" i="17"/>
  <c r="H140" i="17"/>
  <c r="F140" i="17"/>
  <c r="E140" i="17"/>
  <c r="E148" i="17" s="1"/>
  <c r="AF139" i="17"/>
  <c r="Z139" i="17"/>
  <c r="X139" i="17"/>
  <c r="W139" i="17"/>
  <c r="N139" i="17"/>
  <c r="J139" i="17"/>
  <c r="J148" i="17" s="1"/>
  <c r="H139" i="17"/>
  <c r="F139" i="17"/>
  <c r="AF131" i="17"/>
  <c r="AF130" i="17"/>
  <c r="AD139" i="17"/>
  <c r="AI122" i="17"/>
  <c r="AJ122" i="17" s="1"/>
  <c r="AG122" i="17"/>
  <c r="AH122" i="17" s="1"/>
  <c r="AA122" i="17"/>
  <c r="Y122" i="17"/>
  <c r="Q122" i="17"/>
  <c r="O122" i="17"/>
  <c r="M122" i="17"/>
  <c r="I122" i="17"/>
  <c r="AL121" i="17"/>
  <c r="AM121" i="17" s="1"/>
  <c r="AI121" i="17"/>
  <c r="AJ121" i="17" s="1"/>
  <c r="AG121" i="17"/>
  <c r="AH121" i="17" s="1"/>
  <c r="AA121" i="17"/>
  <c r="Y121" i="17"/>
  <c r="S121" i="17"/>
  <c r="T121" i="17" s="1"/>
  <c r="U121" i="17" s="1"/>
  <c r="Q121" i="17"/>
  <c r="R121" i="17" s="1"/>
  <c r="O121" i="17"/>
  <c r="M121" i="17"/>
  <c r="I121" i="17"/>
  <c r="G121" i="17"/>
  <c r="AI113" i="17"/>
  <c r="AJ113" i="17" s="1"/>
  <c r="AG113" i="17"/>
  <c r="AH113" i="17" s="1"/>
  <c r="AA113" i="17"/>
  <c r="Y113" i="17"/>
  <c r="Q113" i="17"/>
  <c r="O113" i="17"/>
  <c r="M113" i="17"/>
  <c r="I113" i="17"/>
  <c r="AL112" i="17"/>
  <c r="AM112" i="17" s="1"/>
  <c r="AI112" i="17"/>
  <c r="AJ112" i="17" s="1"/>
  <c r="AG112" i="17"/>
  <c r="AA112" i="17"/>
  <c r="Y112" i="17"/>
  <c r="S112" i="17"/>
  <c r="Q112" i="17"/>
  <c r="O112" i="17"/>
  <c r="M112" i="17"/>
  <c r="I112" i="17"/>
  <c r="G112" i="17"/>
  <c r="AI104" i="17"/>
  <c r="AJ104" i="17" s="1"/>
  <c r="AG104" i="17"/>
  <c r="AH104" i="17" s="1"/>
  <c r="AA104" i="17"/>
  <c r="Y104" i="17"/>
  <c r="Q104" i="17"/>
  <c r="R104" i="17" s="1"/>
  <c r="O104" i="17"/>
  <c r="M104" i="17"/>
  <c r="I104" i="17"/>
  <c r="AL103" i="17"/>
  <c r="AM103" i="17" s="1"/>
  <c r="AI103" i="17"/>
  <c r="AJ103" i="17" s="1"/>
  <c r="AG103" i="17"/>
  <c r="AH103" i="17" s="1"/>
  <c r="AA103" i="17"/>
  <c r="Y103" i="17"/>
  <c r="S103" i="17"/>
  <c r="T103" i="17" s="1"/>
  <c r="U103" i="17" s="1"/>
  <c r="Q103" i="17"/>
  <c r="R103" i="17" s="1"/>
  <c r="O103" i="17"/>
  <c r="M103" i="17"/>
  <c r="I103" i="17"/>
  <c r="G103" i="17"/>
  <c r="AI95" i="17"/>
  <c r="AJ95" i="17" s="1"/>
  <c r="AG95" i="17"/>
  <c r="AA95" i="17"/>
  <c r="Y95" i="17"/>
  <c r="Q95" i="17"/>
  <c r="R95" i="17" s="1"/>
  <c r="O95" i="17"/>
  <c r="M95" i="17"/>
  <c r="I95" i="17"/>
  <c r="AL94" i="17"/>
  <c r="AM94" i="17" s="1"/>
  <c r="AI94" i="17"/>
  <c r="AJ94" i="17" s="1"/>
  <c r="AG94" i="17"/>
  <c r="AH94" i="17" s="1"/>
  <c r="AA94" i="17"/>
  <c r="Y94" i="17"/>
  <c r="S94" i="17"/>
  <c r="T94" i="17" s="1"/>
  <c r="U94" i="17" s="1"/>
  <c r="Q94" i="17"/>
  <c r="R94" i="17" s="1"/>
  <c r="O94" i="17"/>
  <c r="M94" i="17"/>
  <c r="I94" i="17"/>
  <c r="G94" i="17"/>
  <c r="AI86" i="17"/>
  <c r="AJ86" i="17" s="1"/>
  <c r="AG86" i="17"/>
  <c r="AH86" i="17" s="1"/>
  <c r="AA86" i="17"/>
  <c r="Y86" i="17"/>
  <c r="Q86" i="17"/>
  <c r="R86" i="17" s="1"/>
  <c r="O86" i="17"/>
  <c r="M86" i="17"/>
  <c r="I86" i="17"/>
  <c r="AL85" i="17"/>
  <c r="AM85" i="17" s="1"/>
  <c r="AI85" i="17"/>
  <c r="AJ85" i="17" s="1"/>
  <c r="AG85" i="17"/>
  <c r="AH85" i="17" s="1"/>
  <c r="AA85" i="17"/>
  <c r="Y85" i="17"/>
  <c r="S85" i="17"/>
  <c r="T85" i="17" s="1"/>
  <c r="U85" i="17" s="1"/>
  <c r="Q85" i="17"/>
  <c r="R85" i="17" s="1"/>
  <c r="O85" i="17"/>
  <c r="M85" i="17"/>
  <c r="I85" i="17"/>
  <c r="G85" i="17"/>
  <c r="AI77" i="17"/>
  <c r="AJ77" i="17" s="1"/>
  <c r="AG77" i="17"/>
  <c r="AH77" i="17" s="1"/>
  <c r="AA77" i="17"/>
  <c r="Y77" i="17"/>
  <c r="Q77" i="17"/>
  <c r="R77" i="17" s="1"/>
  <c r="O77" i="17"/>
  <c r="M77" i="17"/>
  <c r="I77" i="17"/>
  <c r="AL76" i="17"/>
  <c r="AI76" i="17"/>
  <c r="AJ76" i="17" s="1"/>
  <c r="AG76" i="17"/>
  <c r="AE76" i="17"/>
  <c r="AA76" i="17"/>
  <c r="Y76" i="17"/>
  <c r="S76" i="17"/>
  <c r="T76" i="17" s="1"/>
  <c r="Q76" i="17"/>
  <c r="R76" i="17" s="1"/>
  <c r="O76" i="17"/>
  <c r="M76" i="17"/>
  <c r="I76" i="17"/>
  <c r="G76" i="17"/>
  <c r="AF68" i="17"/>
  <c r="AF67" i="17"/>
  <c r="O141" i="17"/>
  <c r="M141" i="17"/>
  <c r="L141" i="17"/>
  <c r="AI59" i="17"/>
  <c r="AJ59" i="17" s="1"/>
  <c r="AG59" i="17"/>
  <c r="AH59" i="17" s="1"/>
  <c r="AA59" i="17"/>
  <c r="Y59" i="17"/>
  <c r="Q59" i="17"/>
  <c r="R59" i="17" s="1"/>
  <c r="O59" i="17"/>
  <c r="M59" i="17"/>
  <c r="I59" i="17"/>
  <c r="AL58" i="17"/>
  <c r="AM58" i="17" s="1"/>
  <c r="AI58" i="17"/>
  <c r="AJ58" i="17" s="1"/>
  <c r="AG58" i="17"/>
  <c r="AH58" i="17" s="1"/>
  <c r="AA58" i="17"/>
  <c r="Y58" i="17"/>
  <c r="S58" i="17"/>
  <c r="T58" i="17" s="1"/>
  <c r="U58" i="17" s="1"/>
  <c r="Q58" i="17"/>
  <c r="R58" i="17" s="1"/>
  <c r="O58" i="17"/>
  <c r="M58" i="17"/>
  <c r="I58" i="17"/>
  <c r="G58" i="17"/>
  <c r="AI50" i="17"/>
  <c r="AJ50" i="17" s="1"/>
  <c r="AG50" i="17"/>
  <c r="AA50" i="17"/>
  <c r="Y50" i="17"/>
  <c r="Q50" i="17"/>
  <c r="R50" i="17" s="1"/>
  <c r="O50" i="17"/>
  <c r="M50" i="17"/>
  <c r="I50" i="17"/>
  <c r="AL49" i="17"/>
  <c r="AM49" i="17" s="1"/>
  <c r="AI49" i="17"/>
  <c r="AJ49" i="17" s="1"/>
  <c r="AG49" i="17"/>
  <c r="AH49" i="17" s="1"/>
  <c r="AA49" i="17"/>
  <c r="Y49" i="17"/>
  <c r="S49" i="17"/>
  <c r="T49" i="17" s="1"/>
  <c r="U49" i="17" s="1"/>
  <c r="Q49" i="17"/>
  <c r="O49" i="17"/>
  <c r="M49" i="17"/>
  <c r="I49" i="17"/>
  <c r="G49" i="17"/>
  <c r="AI41" i="17"/>
  <c r="AJ41" i="17" s="1"/>
  <c r="AG41" i="17"/>
  <c r="AH41" i="17" s="1"/>
  <c r="AA41" i="17"/>
  <c r="Y41" i="17"/>
  <c r="Q41" i="17"/>
  <c r="R41" i="17" s="1"/>
  <c r="O41" i="17"/>
  <c r="M41" i="17"/>
  <c r="I41" i="17"/>
  <c r="AL40" i="17"/>
  <c r="AM40" i="17" s="1"/>
  <c r="AI40" i="17"/>
  <c r="AJ40" i="17" s="1"/>
  <c r="AG40" i="17"/>
  <c r="AH40" i="17" s="1"/>
  <c r="AA40" i="17"/>
  <c r="Y40" i="17"/>
  <c r="S40" i="17"/>
  <c r="T40" i="17" s="1"/>
  <c r="U40" i="17" s="1"/>
  <c r="Q40" i="17"/>
  <c r="R40" i="17" s="1"/>
  <c r="O40" i="17"/>
  <c r="M40" i="17"/>
  <c r="I40" i="17"/>
  <c r="G40" i="17"/>
  <c r="AI32" i="17"/>
  <c r="AJ32" i="17" s="1"/>
  <c r="AG32" i="17"/>
  <c r="AH32" i="17" s="1"/>
  <c r="AA32" i="17"/>
  <c r="Y32" i="17"/>
  <c r="Q32" i="17"/>
  <c r="R32" i="17" s="1"/>
  <c r="O32" i="17"/>
  <c r="M32" i="17"/>
  <c r="I32" i="17"/>
  <c r="AL31" i="17"/>
  <c r="AM31" i="17" s="1"/>
  <c r="AI31" i="17"/>
  <c r="AJ31" i="17" s="1"/>
  <c r="AG31" i="17"/>
  <c r="AA31" i="17"/>
  <c r="Y31" i="17"/>
  <c r="S31" i="17"/>
  <c r="T31" i="17" s="1"/>
  <c r="U31" i="17" s="1"/>
  <c r="Q31" i="17"/>
  <c r="R31" i="17" s="1"/>
  <c r="O31" i="17"/>
  <c r="M31" i="17"/>
  <c r="I31" i="17"/>
  <c r="G31" i="17"/>
  <c r="AI23" i="17"/>
  <c r="AJ23" i="17" s="1"/>
  <c r="AG23" i="17"/>
  <c r="AH23" i="17" s="1"/>
  <c r="AA23" i="17"/>
  <c r="Y23" i="17"/>
  <c r="Q23" i="17"/>
  <c r="R23" i="17" s="1"/>
  <c r="O23" i="17"/>
  <c r="M23" i="17"/>
  <c r="I23" i="17"/>
  <c r="AL22" i="17"/>
  <c r="AM22" i="17" s="1"/>
  <c r="AI22" i="17"/>
  <c r="AJ22" i="17" s="1"/>
  <c r="AG22" i="17"/>
  <c r="AH22" i="17" s="1"/>
  <c r="AA22" i="17"/>
  <c r="Y22" i="17"/>
  <c r="S22" i="17"/>
  <c r="T22" i="17" s="1"/>
  <c r="U22" i="17" s="1"/>
  <c r="Q22" i="17"/>
  <c r="R22" i="17" s="1"/>
  <c r="O22" i="17"/>
  <c r="M22" i="17"/>
  <c r="I22" i="17"/>
  <c r="AI21" i="17"/>
  <c r="AJ21" i="17" s="1"/>
  <c r="AG21" i="17"/>
  <c r="AE21" i="17"/>
  <c r="S21" i="17"/>
  <c r="Q21" i="17"/>
  <c r="O21" i="17"/>
  <c r="M21" i="17"/>
  <c r="I21" i="17"/>
  <c r="G21" i="17"/>
  <c r="AI14" i="17"/>
  <c r="AJ14" i="17" s="1"/>
  <c r="AG14" i="17"/>
  <c r="AE14" i="17"/>
  <c r="AA14" i="17"/>
  <c r="Y14" i="17"/>
  <c r="Q14" i="17"/>
  <c r="O14" i="17"/>
  <c r="M14" i="17"/>
  <c r="I14" i="17"/>
  <c r="AL13" i="17"/>
  <c r="AI13" i="17"/>
  <c r="AJ13" i="17" s="1"/>
  <c r="AP13" i="17" s="1"/>
  <c r="AG13" i="17"/>
  <c r="AH13" i="17" s="1"/>
  <c r="AA13" i="17"/>
  <c r="Y13" i="17"/>
  <c r="S13" i="17"/>
  <c r="Q13" i="17"/>
  <c r="O13" i="17"/>
  <c r="M13" i="17"/>
  <c r="I13" i="17"/>
  <c r="N148" i="17" l="1"/>
  <c r="W148" i="17"/>
  <c r="W151" i="17" s="1"/>
  <c r="Z148" i="17"/>
  <c r="F148" i="17"/>
  <c r="H148" i="17"/>
  <c r="X148" i="17"/>
  <c r="X151" i="17"/>
  <c r="M75" i="17"/>
  <c r="Y75" i="17"/>
  <c r="O75" i="17"/>
  <c r="AA75" i="17"/>
  <c r="G75" i="17"/>
  <c r="Q75" i="17"/>
  <c r="I75" i="17"/>
  <c r="S75" i="17"/>
  <c r="J28" i="15"/>
  <c r="M130" i="17"/>
  <c r="M131" i="17" s="1"/>
  <c r="M132" i="17" s="1"/>
  <c r="Y130" i="17"/>
  <c r="Y131" i="17" s="1"/>
  <c r="Y132" i="17" s="1"/>
  <c r="O130" i="17"/>
  <c r="O131" i="17" s="1"/>
  <c r="O132" i="17" s="1"/>
  <c r="AA130" i="17"/>
  <c r="AA131" i="17" s="1"/>
  <c r="AA132" i="17" s="1"/>
  <c r="G130" i="17"/>
  <c r="I130" i="17"/>
  <c r="I131" i="17" s="1"/>
  <c r="I133" i="17" s="1"/>
  <c r="I138" i="17" s="1"/>
  <c r="S130" i="17"/>
  <c r="R112" i="17"/>
  <c r="R130" i="17" s="1"/>
  <c r="Q130" i="17"/>
  <c r="Q131" i="17" s="1"/>
  <c r="Q134" i="17" s="1"/>
  <c r="K130" i="17"/>
  <c r="K131" i="17" s="1"/>
  <c r="R113" i="17"/>
  <c r="R122" i="17"/>
  <c r="O67" i="17"/>
  <c r="AA67" i="17"/>
  <c r="I68" i="17"/>
  <c r="I147" i="17" s="1"/>
  <c r="Y68" i="17"/>
  <c r="Y147" i="17" s="1"/>
  <c r="I67" i="17"/>
  <c r="AA68" i="17"/>
  <c r="AA147" i="17" s="1"/>
  <c r="Q67" i="17"/>
  <c r="M68" i="17"/>
  <c r="M147" i="17" s="1"/>
  <c r="L67" i="17"/>
  <c r="K67" i="17"/>
  <c r="O68" i="17"/>
  <c r="O147" i="17" s="1"/>
  <c r="AK21" i="17"/>
  <c r="AL21" i="17" s="1"/>
  <c r="AM21" i="17" s="1"/>
  <c r="M67" i="17"/>
  <c r="Y67" i="17"/>
  <c r="Q68" i="17"/>
  <c r="Q147" i="17" s="1"/>
  <c r="T13" i="17"/>
  <c r="T67" i="17" s="1"/>
  <c r="S67" i="17"/>
  <c r="G22" i="17"/>
  <c r="D68" i="17"/>
  <c r="R21" i="17"/>
  <c r="R141" i="17"/>
  <c r="Q141" i="17"/>
  <c r="S141" i="17"/>
  <c r="T21" i="17"/>
  <c r="AD141" i="17"/>
  <c r="U141" i="17"/>
  <c r="T141" i="17"/>
  <c r="I141" i="17"/>
  <c r="Y141" i="17"/>
  <c r="G141" i="17"/>
  <c r="AA141" i="17"/>
  <c r="S14" i="17"/>
  <c r="G50" i="17"/>
  <c r="G104" i="17"/>
  <c r="G23" i="17"/>
  <c r="G59" i="17"/>
  <c r="G77" i="17"/>
  <c r="G86" i="17"/>
  <c r="G113" i="17"/>
  <c r="G122" i="17"/>
  <c r="G32" i="17"/>
  <c r="G41" i="17"/>
  <c r="G95" i="17"/>
  <c r="D161" i="17"/>
  <c r="D162" i="17"/>
  <c r="P41" i="17"/>
  <c r="O140" i="17"/>
  <c r="P22" i="17"/>
  <c r="P103" i="17"/>
  <c r="P49" i="17"/>
  <c r="P122" i="17"/>
  <c r="P58" i="17"/>
  <c r="Q139" i="17"/>
  <c r="P113" i="17"/>
  <c r="P59" i="17"/>
  <c r="P141" i="17"/>
  <c r="P104" i="17"/>
  <c r="P13" i="17"/>
  <c r="P21" i="17"/>
  <c r="P31" i="17"/>
  <c r="P32" i="17"/>
  <c r="P40" i="17"/>
  <c r="P85" i="17"/>
  <c r="P121" i="17"/>
  <c r="AJ130" i="17"/>
  <c r="AE130" i="17"/>
  <c r="AH95" i="17"/>
  <c r="AH131" i="17" s="1"/>
  <c r="AE131" i="17"/>
  <c r="AJ131" i="17"/>
  <c r="AH31" i="17"/>
  <c r="AH67" i="17" s="1"/>
  <c r="AH50" i="17"/>
  <c r="AH14" i="17"/>
  <c r="AF148" i="17"/>
  <c r="P94" i="17"/>
  <c r="P86" i="17"/>
  <c r="P95" i="17"/>
  <c r="P76" i="17"/>
  <c r="P23" i="17"/>
  <c r="AL139" i="17"/>
  <c r="AL67" i="17"/>
  <c r="AM13" i="17"/>
  <c r="AJ140" i="17"/>
  <c r="AJ68" i="17"/>
  <c r="AJ139" i="17"/>
  <c r="AJ67" i="17"/>
  <c r="G13" i="17"/>
  <c r="M139" i="17"/>
  <c r="R13" i="17"/>
  <c r="Y139" i="17"/>
  <c r="AE139" i="17"/>
  <c r="P14" i="17"/>
  <c r="R49" i="17"/>
  <c r="P50" i="17"/>
  <c r="I140" i="17"/>
  <c r="AA140" i="17"/>
  <c r="U76" i="17"/>
  <c r="I139" i="17"/>
  <c r="O139" i="17"/>
  <c r="S139" i="17"/>
  <c r="AA139" i="17"/>
  <c r="Q140" i="17"/>
  <c r="AH21" i="17"/>
  <c r="AE67" i="17"/>
  <c r="AH76" i="17"/>
  <c r="AL130" i="17"/>
  <c r="AM76" i="17"/>
  <c r="AM130" i="17" s="1"/>
  <c r="K139" i="17"/>
  <c r="G14" i="17"/>
  <c r="M140" i="17"/>
  <c r="R14" i="17"/>
  <c r="R68" i="17" s="1"/>
  <c r="Y140" i="17"/>
  <c r="AE140" i="17"/>
  <c r="AE68" i="17"/>
  <c r="P77" i="17"/>
  <c r="T112" i="17"/>
  <c r="P112" i="17"/>
  <c r="AH112" i="17"/>
  <c r="W152" i="17" l="1"/>
  <c r="W153" i="17" s="1"/>
  <c r="W155" i="17" s="1"/>
  <c r="M145" i="17"/>
  <c r="M146" i="17"/>
  <c r="M136" i="17"/>
  <c r="M137" i="17"/>
  <c r="T145" i="17"/>
  <c r="T146" i="17"/>
  <c r="Q145" i="17"/>
  <c r="Q146" i="17"/>
  <c r="Y145" i="17"/>
  <c r="Y146" i="17"/>
  <c r="AA145" i="17"/>
  <c r="AA146" i="17"/>
  <c r="S145" i="17"/>
  <c r="S146" i="17"/>
  <c r="I145" i="17"/>
  <c r="I146" i="17"/>
  <c r="O145" i="17"/>
  <c r="O146" i="17"/>
  <c r="O136" i="17"/>
  <c r="O137" i="17"/>
  <c r="AA136" i="17"/>
  <c r="AA137" i="17"/>
  <c r="Y136" i="17"/>
  <c r="Y137" i="17"/>
  <c r="T75" i="17"/>
  <c r="R147" i="17"/>
  <c r="R75" i="17"/>
  <c r="P75" i="17"/>
  <c r="Q135" i="17"/>
  <c r="O135" i="17"/>
  <c r="M135" i="17"/>
  <c r="Y135" i="17"/>
  <c r="I135" i="17"/>
  <c r="K134" i="17"/>
  <c r="K143" i="17" s="1"/>
  <c r="K135" i="17"/>
  <c r="K144" i="17" s="1"/>
  <c r="AA135" i="17"/>
  <c r="O134" i="17"/>
  <c r="M134" i="17"/>
  <c r="Y134" i="17"/>
  <c r="I134" i="17"/>
  <c r="AA134" i="17"/>
  <c r="I132" i="17"/>
  <c r="Q132" i="17"/>
  <c r="Q133" i="17"/>
  <c r="Q138" i="17" s="1"/>
  <c r="O133" i="17"/>
  <c r="O138" i="17" s="1"/>
  <c r="M133" i="17"/>
  <c r="M138" i="17" s="1"/>
  <c r="Y133" i="17"/>
  <c r="Y138" i="17" s="1"/>
  <c r="K132" i="17"/>
  <c r="K137" i="17" s="1"/>
  <c r="K146" i="17" s="1"/>
  <c r="K133" i="17"/>
  <c r="AA133" i="17"/>
  <c r="AA138" i="17" s="1"/>
  <c r="P130" i="17"/>
  <c r="P131" i="17" s="1"/>
  <c r="P134" i="17" s="1"/>
  <c r="U13" i="17"/>
  <c r="U67" i="17" s="1"/>
  <c r="L130" i="17"/>
  <c r="G131" i="17"/>
  <c r="G132" i="17" s="1"/>
  <c r="U112" i="17"/>
  <c r="U130" i="17" s="1"/>
  <c r="T130" i="17"/>
  <c r="R131" i="17"/>
  <c r="R132" i="17" s="1"/>
  <c r="G67" i="17"/>
  <c r="U21" i="17"/>
  <c r="G68" i="17"/>
  <c r="G147" i="17" s="1"/>
  <c r="P68" i="17"/>
  <c r="P147" i="17" s="1"/>
  <c r="R67" i="17"/>
  <c r="P67" i="17"/>
  <c r="AK75" i="17"/>
  <c r="AL75" i="17" s="1"/>
  <c r="AM75" i="17" s="1"/>
  <c r="T14" i="17"/>
  <c r="U14" i="17" s="1"/>
  <c r="S41" i="17"/>
  <c r="S113" i="17"/>
  <c r="S77" i="17"/>
  <c r="S23" i="17"/>
  <c r="S95" i="17"/>
  <c r="S32" i="17"/>
  <c r="S122" i="17"/>
  <c r="S86" i="17"/>
  <c r="S59" i="17"/>
  <c r="S104" i="17"/>
  <c r="S50" i="17"/>
  <c r="D164" i="17"/>
  <c r="AH68" i="17"/>
  <c r="AH140" i="17"/>
  <c r="AH139" i="17"/>
  <c r="AE148" i="17"/>
  <c r="R140" i="17"/>
  <c r="G139" i="17"/>
  <c r="T139" i="17"/>
  <c r="P140" i="17"/>
  <c r="AJ148" i="17"/>
  <c r="AM139" i="17"/>
  <c r="AM67" i="17"/>
  <c r="G140" i="17"/>
  <c r="P139" i="17"/>
  <c r="AH130" i="17"/>
  <c r="R139" i="17"/>
  <c r="L139" i="17"/>
  <c r="I148" i="17" l="1"/>
  <c r="AA148" i="17"/>
  <c r="Q148" i="17"/>
  <c r="O148" i="17"/>
  <c r="Y148" i="17"/>
  <c r="M148" i="17"/>
  <c r="U145" i="17"/>
  <c r="U146" i="17"/>
  <c r="P145" i="17"/>
  <c r="P146" i="17"/>
  <c r="R145" i="17"/>
  <c r="R146" i="17"/>
  <c r="G145" i="17"/>
  <c r="G146" i="17"/>
  <c r="Q136" i="17"/>
  <c r="Q137" i="17"/>
  <c r="G136" i="17"/>
  <c r="G137" i="17"/>
  <c r="I136" i="17"/>
  <c r="I137" i="17"/>
  <c r="R136" i="17"/>
  <c r="R137" i="17"/>
  <c r="U75" i="17"/>
  <c r="K142" i="17"/>
  <c r="K138" i="17"/>
  <c r="K147" i="17" s="1"/>
  <c r="AC75" i="17"/>
  <c r="AC147" i="17"/>
  <c r="K141" i="17"/>
  <c r="K136" i="17"/>
  <c r="K145" i="17" s="1"/>
  <c r="P135" i="17"/>
  <c r="R135" i="17"/>
  <c r="G135" i="17"/>
  <c r="R134" i="17"/>
  <c r="G134" i="17"/>
  <c r="R133" i="17"/>
  <c r="R138" i="17" s="1"/>
  <c r="P132" i="17"/>
  <c r="P133" i="17"/>
  <c r="P138" i="17" s="1"/>
  <c r="G133" i="17"/>
  <c r="G138" i="17" s="1"/>
  <c r="U139" i="17"/>
  <c r="L131" i="17"/>
  <c r="AC113" i="17"/>
  <c r="S131" i="17"/>
  <c r="S132" i="17" s="1"/>
  <c r="S68" i="17"/>
  <c r="S147" i="17" s="1"/>
  <c r="AD21" i="17"/>
  <c r="AD75" i="17" s="1"/>
  <c r="L68" i="17"/>
  <c r="T104" i="17"/>
  <c r="U104" i="17" s="1"/>
  <c r="T32" i="17"/>
  <c r="U32" i="17" s="1"/>
  <c r="T86" i="17"/>
  <c r="U86" i="17" s="1"/>
  <c r="AC23" i="17"/>
  <c r="AD23" i="17" s="1"/>
  <c r="AK23" i="17"/>
  <c r="AL23" i="17" s="1"/>
  <c r="AM23" i="17" s="1"/>
  <c r="AC50" i="17"/>
  <c r="AD50" i="17" s="1"/>
  <c r="AK50" i="17"/>
  <c r="AL50" i="17" s="1"/>
  <c r="AM50" i="17" s="1"/>
  <c r="T59" i="17"/>
  <c r="U59" i="17" s="1"/>
  <c r="T122" i="17"/>
  <c r="T77" i="17"/>
  <c r="U77" i="17" s="1"/>
  <c r="T41" i="17"/>
  <c r="U41" i="17" s="1"/>
  <c r="AK14" i="17"/>
  <c r="AL14" i="17" s="1"/>
  <c r="T95" i="17"/>
  <c r="U95" i="17" s="1"/>
  <c r="T23" i="17"/>
  <c r="S140" i="17"/>
  <c r="T113" i="17"/>
  <c r="T50" i="17"/>
  <c r="U50" i="17" s="1"/>
  <c r="AH148" i="17"/>
  <c r="S148" i="17" l="1"/>
  <c r="G148" i="17"/>
  <c r="P148" i="17"/>
  <c r="R148" i="17"/>
  <c r="S136" i="17"/>
  <c r="S137" i="17"/>
  <c r="P136" i="17"/>
  <c r="P137" i="17"/>
  <c r="S135" i="17"/>
  <c r="L134" i="17"/>
  <c r="L143" i="17" s="1"/>
  <c r="L135" i="17"/>
  <c r="L144" i="17" s="1"/>
  <c r="S134" i="17"/>
  <c r="S133" i="17"/>
  <c r="S138" i="17" s="1"/>
  <c r="L132" i="17"/>
  <c r="L133" i="17"/>
  <c r="AK113" i="17"/>
  <c r="AL113" i="17" s="1"/>
  <c r="AM113" i="17" s="1"/>
  <c r="U122" i="17"/>
  <c r="AD113" i="17"/>
  <c r="U113" i="17"/>
  <c r="T131" i="17"/>
  <c r="T132" i="17" s="1"/>
  <c r="T68" i="17"/>
  <c r="T147" i="17" s="1"/>
  <c r="AC59" i="17"/>
  <c r="AD59" i="17" s="1"/>
  <c r="AK59" i="17"/>
  <c r="AL59" i="17" s="1"/>
  <c r="AM59" i="17" s="1"/>
  <c r="AC77" i="17"/>
  <c r="AK77" i="17"/>
  <c r="AL77" i="17" s="1"/>
  <c r="AC32" i="17"/>
  <c r="AD32" i="17" s="1"/>
  <c r="AK32" i="17"/>
  <c r="AL32" i="17" s="1"/>
  <c r="AM32" i="17" s="1"/>
  <c r="AD14" i="17"/>
  <c r="AC95" i="17"/>
  <c r="AD95" i="17" s="1"/>
  <c r="AK95" i="17"/>
  <c r="AL95" i="17" s="1"/>
  <c r="AM95" i="17" s="1"/>
  <c r="AM14" i="17"/>
  <c r="AC41" i="17"/>
  <c r="AD41" i="17" s="1"/>
  <c r="AK41" i="17"/>
  <c r="AL41" i="17" s="1"/>
  <c r="AM41" i="17" s="1"/>
  <c r="AC122" i="17"/>
  <c r="AK122" i="17"/>
  <c r="AL122" i="17" s="1"/>
  <c r="AM122" i="17" s="1"/>
  <c r="AC86" i="17"/>
  <c r="AD86" i="17" s="1"/>
  <c r="AK86" i="17"/>
  <c r="AL86" i="17" s="1"/>
  <c r="AM86" i="17" s="1"/>
  <c r="AC104" i="17"/>
  <c r="AD104" i="17" s="1"/>
  <c r="AK104" i="17"/>
  <c r="AL104" i="17" s="1"/>
  <c r="AM104" i="17" s="1"/>
  <c r="L140" i="17"/>
  <c r="U23" i="17"/>
  <c r="U68" i="17" s="1"/>
  <c r="U147" i="17" s="1"/>
  <c r="T140" i="17"/>
  <c r="K140" i="17"/>
  <c r="K148" i="17" s="1"/>
  <c r="T148" i="17" l="1"/>
  <c r="L136" i="17"/>
  <c r="L145" i="17" s="1"/>
  <c r="L137" i="17"/>
  <c r="L146" i="17" s="1"/>
  <c r="T136" i="17"/>
  <c r="T137" i="17"/>
  <c r="L142" i="17"/>
  <c r="L138" i="17"/>
  <c r="L147" i="17" s="1"/>
  <c r="T135" i="17"/>
  <c r="T134" i="17"/>
  <c r="T133" i="17"/>
  <c r="T138" i="17" s="1"/>
  <c r="AC131" i="17"/>
  <c r="AD131" i="17" s="1"/>
  <c r="U131" i="17"/>
  <c r="U133" i="17" s="1"/>
  <c r="U138" i="17" s="1"/>
  <c r="AC68" i="17"/>
  <c r="AC140" i="17"/>
  <c r="AC148" i="17" s="1"/>
  <c r="AK132" i="17"/>
  <c r="AL132" i="17" s="1"/>
  <c r="AM132" i="17" s="1"/>
  <c r="AK138" i="17"/>
  <c r="AL138" i="17" s="1"/>
  <c r="AM138" i="17" s="1"/>
  <c r="AD122" i="17"/>
  <c r="AD68" i="17"/>
  <c r="AL68" i="17"/>
  <c r="AD77" i="17"/>
  <c r="AM68" i="17"/>
  <c r="AL140" i="17"/>
  <c r="AL148" i="17" s="1"/>
  <c r="AL131" i="17"/>
  <c r="AM77" i="17"/>
  <c r="AM131" i="17" s="1"/>
  <c r="U140" i="17"/>
  <c r="U148" i="17" s="1"/>
  <c r="L148" i="17" l="1"/>
  <c r="U135" i="17"/>
  <c r="U134" i="17"/>
  <c r="AD140" i="17"/>
  <c r="AD148" i="17" s="1"/>
  <c r="U132" i="17"/>
  <c r="AM140" i="17"/>
  <c r="AM148" i="17" s="1"/>
  <c r="U136" i="17" l="1"/>
  <c r="U137" i="17"/>
  <c r="P670" i="16"/>
  <c r="P669" i="16"/>
  <c r="P668" i="16"/>
  <c r="P667" i="16"/>
  <c r="T666" i="16"/>
  <c r="R666" i="16"/>
  <c r="P666" i="16"/>
  <c r="V665" i="16"/>
  <c r="W665" i="16" s="1"/>
  <c r="V664" i="16"/>
  <c r="V663" i="16"/>
  <c r="W663" i="16" s="1"/>
  <c r="V662" i="16"/>
  <c r="V660" i="16"/>
  <c r="T660" i="16"/>
  <c r="V659" i="16"/>
  <c r="T659" i="16"/>
  <c r="R659" i="16"/>
  <c r="V658" i="16"/>
  <c r="T658" i="16"/>
  <c r="V657" i="16"/>
  <c r="T657" i="16"/>
  <c r="V655" i="16"/>
  <c r="R655" i="16"/>
  <c r="T654" i="16"/>
  <c r="R654" i="16"/>
  <c r="V653" i="16"/>
  <c r="R653" i="16"/>
  <c r="V652" i="16"/>
  <c r="R652" i="16"/>
  <c r="V639" i="16"/>
  <c r="W639" i="16" s="1"/>
  <c r="V634" i="16"/>
  <c r="W634" i="16" s="1"/>
  <c r="V600" i="16"/>
  <c r="W600" i="16" s="1"/>
  <c r="V599" i="16"/>
  <c r="V595" i="16"/>
  <c r="V594" i="16"/>
  <c r="V579" i="16"/>
  <c r="W579" i="16" s="1"/>
  <c r="V569" i="16"/>
  <c r="V564" i="16"/>
  <c r="W564" i="16" s="1"/>
  <c r="R668" i="16" l="1"/>
  <c r="T668" i="16"/>
  <c r="W652" i="16"/>
  <c r="V668" i="16"/>
  <c r="T670" i="16"/>
  <c r="R661" i="16"/>
  <c r="W659" i="16"/>
  <c r="V656" i="16"/>
  <c r="R670" i="16"/>
  <c r="W654" i="16"/>
  <c r="W599" i="16"/>
  <c r="W594" i="16"/>
  <c r="W569" i="16"/>
  <c r="T661" i="16"/>
  <c r="W658" i="16"/>
  <c r="T669" i="16"/>
  <c r="T667" i="16"/>
  <c r="W657" i="16"/>
  <c r="R667" i="16"/>
  <c r="W655" i="16"/>
  <c r="V661" i="16"/>
  <c r="V666" i="16"/>
  <c r="V670" i="16"/>
  <c r="P671" i="16"/>
  <c r="W595" i="16"/>
  <c r="V669" i="16"/>
  <c r="V667" i="16"/>
  <c r="W662" i="16"/>
  <c r="W664" i="16"/>
  <c r="W653" i="16"/>
  <c r="R656" i="16"/>
  <c r="W660" i="16"/>
  <c r="R669" i="16"/>
  <c r="T656" i="16"/>
  <c r="R671" i="16" l="1"/>
  <c r="W666" i="16"/>
  <c r="W668" i="16"/>
  <c r="W661" i="16"/>
  <c r="W669" i="16"/>
  <c r="P1333" i="16"/>
  <c r="T671" i="16"/>
  <c r="P672" i="16"/>
  <c r="V671" i="16"/>
  <c r="W667" i="16"/>
  <c r="W656" i="16"/>
  <c r="W670" i="16"/>
  <c r="R672" i="16" l="1"/>
  <c r="T672" i="16"/>
  <c r="R1333" i="16"/>
  <c r="T1333" i="16"/>
  <c r="W1333" i="16"/>
  <c r="P1444" i="16"/>
  <c r="V1333" i="16"/>
  <c r="V672" i="16"/>
  <c r="W671" i="16"/>
  <c r="R1444" i="16" l="1"/>
  <c r="T1444" i="16"/>
  <c r="V1444" i="16"/>
  <c r="W672" i="16"/>
  <c r="W1444" i="16" s="1"/>
</calcChain>
</file>

<file path=xl/comments1.xml><?xml version="1.0" encoding="utf-8"?>
<comments xmlns="http://schemas.openxmlformats.org/spreadsheetml/2006/main">
  <authors>
    <author>User2</author>
  </authors>
  <commentList>
    <comment ref="U58" authorId="0" shapeId="0">
      <text>
        <r>
          <rPr>
            <b/>
            <sz val="14"/>
            <color indexed="81"/>
            <rFont val="Tahoma"/>
            <family val="2"/>
            <charset val="204"/>
          </rPr>
          <t>User2:</t>
        </r>
        <r>
          <rPr>
            <sz val="14"/>
            <color indexed="81"/>
            <rFont val="Tahoma"/>
            <family val="2"/>
            <charset val="204"/>
          </rPr>
          <t xml:space="preserve">
среднегодовой тариф за 2018* на коэф. Инфляции 4,6 из таблицы факт за 2018год</t>
        </r>
      </text>
    </comment>
  </commentList>
</comments>
</file>

<file path=xl/comments2.xml><?xml version="1.0" encoding="utf-8"?>
<comments xmlns="http://schemas.openxmlformats.org/spreadsheetml/2006/main">
  <authors>
    <author>User2</author>
  </authors>
  <commentList>
    <comment ref="V28" authorId="0" shapeId="0">
      <text>
        <r>
          <rPr>
            <b/>
            <sz val="9"/>
            <color indexed="81"/>
            <rFont val="Tahoma"/>
            <family val="2"/>
            <charset val="204"/>
          </rPr>
          <t>User2:</t>
        </r>
        <r>
          <rPr>
            <sz val="9"/>
            <color indexed="81"/>
            <rFont val="Tahoma"/>
            <family val="2"/>
            <charset val="204"/>
          </rPr>
          <t xml:space="preserve">
</t>
        </r>
      </text>
    </comment>
  </commentList>
</comments>
</file>

<file path=xl/sharedStrings.xml><?xml version="1.0" encoding="utf-8"?>
<sst xmlns="http://schemas.openxmlformats.org/spreadsheetml/2006/main" count="2951" uniqueCount="421">
  <si>
    <t>ВН</t>
  </si>
  <si>
    <t>СН1</t>
  </si>
  <si>
    <t>СН2</t>
  </si>
  <si>
    <t>НН</t>
  </si>
  <si>
    <t>Январь</t>
  </si>
  <si>
    <t>Февраль</t>
  </si>
  <si>
    <t>Март</t>
  </si>
  <si>
    <t>Апрель</t>
  </si>
  <si>
    <t>Май</t>
  </si>
  <si>
    <t>Июнь</t>
  </si>
  <si>
    <t>Июль</t>
  </si>
  <si>
    <t>Август</t>
  </si>
  <si>
    <t>Сентябрь</t>
  </si>
  <si>
    <t>Октябрь</t>
  </si>
  <si>
    <t>Ноябрь</t>
  </si>
  <si>
    <t>Декабрь</t>
  </si>
  <si>
    <t>за содержание электрических сетей</t>
  </si>
  <si>
    <t>за технологический расход (потери)</t>
  </si>
  <si>
    <t>заявленная мощность, МВт</t>
  </si>
  <si>
    <t>тариф, руб./МВт.мес</t>
  </si>
  <si>
    <t>Сумма, тыс. руб.</t>
  </si>
  <si>
    <t>полезный отпуск, тыс. кВтч</t>
  </si>
  <si>
    <t>тариф, руб./МВт.ч</t>
  </si>
  <si>
    <t>№ п/п</t>
  </si>
  <si>
    <t>Наименование показателя</t>
  </si>
  <si>
    <t>План</t>
  </si>
  <si>
    <t>Факт</t>
  </si>
  <si>
    <t>Сведения по взаиморасчетам со смежными сетевыми организациями и субъектами оптового рынка</t>
  </si>
  <si>
    <t>Прочие потребители</t>
  </si>
  <si>
    <t>Итого</t>
  </si>
  <si>
    <t>Население</t>
  </si>
  <si>
    <t>приравненные</t>
  </si>
  <si>
    <t>с эл.пл. сверх сн</t>
  </si>
  <si>
    <t>без эл.пл. сверх сн</t>
  </si>
  <si>
    <t>город</t>
  </si>
  <si>
    <t>село</t>
  </si>
  <si>
    <t>Уровень напряжения</t>
  </si>
  <si>
    <t>Тарифные группы потребителей</t>
  </si>
  <si>
    <t>двухставочный тариф</t>
  </si>
  <si>
    <t>одноставочный тариф</t>
  </si>
  <si>
    <t>тариф, руб./кВт.ч</t>
  </si>
  <si>
    <t>всего, тыс. руб.</t>
  </si>
  <si>
    <t>ГОД</t>
  </si>
  <si>
    <t>расчет за услуги по передаче электрической энергии</t>
  </si>
  <si>
    <t>сумма, тыс. руб.</t>
  </si>
  <si>
    <t>Примечание: форма заполняется помесячно, по полугодиям, за год.</t>
  </si>
  <si>
    <t>ПОЛУГОДИЕ</t>
  </si>
  <si>
    <t>без эл.пл. в пред. сн</t>
  </si>
  <si>
    <t>с эл.пл. в пред. сн</t>
  </si>
  <si>
    <t>Плановый объем, тыс. кВтч</t>
  </si>
  <si>
    <t>Фактический объем, тыс. кВтч</t>
  </si>
  <si>
    <t>Месяц/полугодие/год</t>
  </si>
  <si>
    <t>Итого 1 полугодие</t>
  </si>
  <si>
    <t>Итого 2 полугодие</t>
  </si>
  <si>
    <t>Год</t>
  </si>
  <si>
    <t>Фактический тариф, руб/МВтч</t>
  </si>
  <si>
    <t>наименование территоральной сетевой организации</t>
  </si>
  <si>
    <t>Перечень оборудования</t>
  </si>
  <si>
    <t>Год ввода в эксплуатацию</t>
  </si>
  <si>
    <t>Код ОКОФ</t>
  </si>
  <si>
    <t>Срок полезного ипользования (мес.)</t>
  </si>
  <si>
    <t>Балансовая стоимость, тыс.руб.</t>
  </si>
  <si>
    <t>Норма амортизации, %</t>
  </si>
  <si>
    <t>Амортизационные отчисления, тыс.руб.</t>
  </si>
  <si>
    <t>Налог на имущество, тыс.руб.</t>
  </si>
  <si>
    <t>Налог на землю, тыс.руб.</t>
  </si>
  <si>
    <t>Приложения № 2</t>
  </si>
  <si>
    <t>№ договора, дата</t>
  </si>
  <si>
    <t xml:space="preserve">Наименование объекта </t>
  </si>
  <si>
    <t>Срок действия аренды</t>
  </si>
  <si>
    <t>Наименования организации - арендодателя</t>
  </si>
  <si>
    <t>Приложения № 3</t>
  </si>
  <si>
    <t>№ пп</t>
  </si>
  <si>
    <t>Показатели</t>
  </si>
  <si>
    <t>Единица измерения</t>
  </si>
  <si>
    <t>дата ввода</t>
  </si>
  <si>
    <t>БАЛАНСОВАЯ СТОИМОСТЬ ОСН. ФОНДОВ</t>
  </si>
  <si>
    <t>ПЕРВОНАЧАЛЬНАЯ СТОИМОСТЬ ОСН. ФОНДОВ на начало периода</t>
  </si>
  <si>
    <t>ВВОД ОСНОВНЫХ ПРОИЗВОДСТВЕННЫХ ФОНДОВ</t>
  </si>
  <si>
    <t>ВЫБЫТИЕ ОСНОВНЫХ ПРОИЗВОДСТВЕННЫХ ФОНДОВ</t>
  </si>
  <si>
    <t>ОСТАТОЧНАЯ СТОИМОСТЬ ОСНОВНЫХ ПРОИЗВОДСТВЕННЫХ ФОНДОВ</t>
  </si>
  <si>
    <t>СРЕДНЕГОДОВАЯ СТОИМОСТЬ ОСНОВНЫХ ПРОИЗВОДСТВЕННЫХ ФОНДОВ</t>
  </si>
  <si>
    <t>АМОРТИЗАЦИОННАЯ ГРУППА (БУХГАЛТЕРСКИЙ УЧЕТ)</t>
  </si>
  <si>
    <t>НОРМА АМОРТИЗАЦИОННЫХ ОТЧИСЛЕНИЙ</t>
  </si>
  <si>
    <t>СУММА АМОРТИЗАЦИОННЫХ ОТЧИСЛЕНИЙ</t>
  </si>
  <si>
    <t>СУММА АМОРТИЗАЦИОННЫХ ОТЧИСЛЕНИЙ ПП 1178</t>
  </si>
  <si>
    <t>1.1</t>
  </si>
  <si>
    <t>Здания</t>
  </si>
  <si>
    <t>тыс.руб.</t>
  </si>
  <si>
    <t>1.2</t>
  </si>
  <si>
    <t>Сооружения</t>
  </si>
  <si>
    <t>1.3</t>
  </si>
  <si>
    <t>Передаточные устройства</t>
  </si>
  <si>
    <t>1.4</t>
  </si>
  <si>
    <t>Машины и оборудование, в т.ч.:</t>
  </si>
  <si>
    <t>1.4.1</t>
  </si>
  <si>
    <t>1.4.2</t>
  </si>
  <si>
    <t>1.5</t>
  </si>
  <si>
    <t>Транспортные средства</t>
  </si>
  <si>
    <t>1.6</t>
  </si>
  <si>
    <t>Инструмент</t>
  </si>
  <si>
    <t>1.7</t>
  </si>
  <si>
    <t>Производственный инвентарь</t>
  </si>
  <si>
    <t>1.8</t>
  </si>
  <si>
    <t>Прочие основные производственные фонды</t>
  </si>
  <si>
    <t>Приложения № 4</t>
  </si>
  <si>
    <t>Приложение № 1</t>
  </si>
  <si>
    <t>Месяц</t>
  </si>
  <si>
    <t>№ счет-фактуры, дата</t>
  </si>
  <si>
    <t>Расходы на содержание эл.сетей для прочих потребителей</t>
  </si>
  <si>
    <t xml:space="preserve">Расходы на содержание эл.сетей на собственное потребление </t>
  </si>
  <si>
    <t>Объем МВт месяц</t>
  </si>
  <si>
    <t>Тариф, руб./МВт.мес.</t>
  </si>
  <si>
    <t>Сумма, руб.</t>
  </si>
  <si>
    <t>январь</t>
  </si>
  <si>
    <t>февраль</t>
  </si>
  <si>
    <t>март</t>
  </si>
  <si>
    <t>апрель</t>
  </si>
  <si>
    <t>май</t>
  </si>
  <si>
    <t>июнь</t>
  </si>
  <si>
    <t>июль</t>
  </si>
  <si>
    <t>август</t>
  </si>
  <si>
    <t>сентябрь</t>
  </si>
  <si>
    <t>октябрь</t>
  </si>
  <si>
    <t>ноябрь</t>
  </si>
  <si>
    <t>декабрь</t>
  </si>
  <si>
    <t>Всего</t>
  </si>
  <si>
    <t>Приложение 5</t>
  </si>
  <si>
    <t>Приложение 6</t>
  </si>
  <si>
    <t>Приложение 7</t>
  </si>
  <si>
    <t xml:space="preserve">Сведения по расчетам ПАО "Красноярскэнергосбыт" за услуги по передаче электрической энергии </t>
  </si>
  <si>
    <t xml:space="preserve">Сведения по расчетам с ПАО "Красноярскэнергосбыт" за покупку электрической энергии в целях компенсации технологического расхода (потерь) </t>
  </si>
  <si>
    <t>-</t>
  </si>
  <si>
    <t>0</t>
  </si>
  <si>
    <t>ЯНВАРЬ</t>
  </si>
  <si>
    <t>*</t>
  </si>
  <si>
    <t xml:space="preserve"> сверх сн</t>
  </si>
  <si>
    <t>в пред. сн</t>
  </si>
  <si>
    <t>Прочие, бюджетные потребители (по двухставочному тарифу) Услуги по содержанию эл.сетей</t>
  </si>
  <si>
    <t>Прочие, бюджетные потребители (по двухставочному тарифу) Технологический расход (потери) э/э</t>
  </si>
  <si>
    <t>ПАО "МРСК-Сибири"- "Красноярскэнерго"</t>
  </si>
  <si>
    <t>ООО "КрасКом"</t>
  </si>
  <si>
    <t>ООО "Электрические сети Сибири"</t>
  </si>
  <si>
    <t>2.</t>
  </si>
  <si>
    <t>3.</t>
  </si>
  <si>
    <t>4.</t>
  </si>
  <si>
    <t>ООО "КраМЗ-ТЕЛЕКОМ"</t>
  </si>
  <si>
    <t>Остаточная стоимость</t>
  </si>
  <si>
    <t>Итого, тыс.руб. (в месяц)</t>
  </si>
  <si>
    <t>ИТОГО</t>
  </si>
  <si>
    <t>ПАО "ФСК ЕЭС России"</t>
  </si>
  <si>
    <t>Показатель</t>
  </si>
  <si>
    <t>Размерность</t>
  </si>
  <si>
    <t>Формула</t>
  </si>
  <si>
    <t>1.</t>
  </si>
  <si>
    <t>Заявленная мощность</t>
  </si>
  <si>
    <t>МВт</t>
  </si>
  <si>
    <t>Ставка тарифа на услуги по передаче электрической энергии на содержание объектов электросетевого хозяйства, входящих в единую национальную (общероссийскую электрическую сеть (Красноярский край)</t>
  </si>
  <si>
    <t>Руб/МВт в мес</t>
  </si>
  <si>
    <t>Стоимость услуги по передаче электрической энергии на содержание объектов электросетевого хозяйства, входящих в единую национальную (общероссийскую) электрическую сеть</t>
  </si>
  <si>
    <t>Руб</t>
  </si>
  <si>
    <t>п.1. *п.2.</t>
  </si>
  <si>
    <t>4.1.</t>
  </si>
  <si>
    <t>Отпуск электрической энергии в сальдированном выражении из сетей напряжением 330кВ и выше</t>
  </si>
  <si>
    <t>МВт*ч</t>
  </si>
  <si>
    <t>4.2.</t>
  </si>
  <si>
    <t>Отпуск электрической энергии в сальдированном выражении из сетей напряжением 220кВ и ниже</t>
  </si>
  <si>
    <t>5.1.</t>
  </si>
  <si>
    <t>Норматив технологических потерь электрической энергии в сетях напряжением 330кВ и выше</t>
  </si>
  <si>
    <t>%</t>
  </si>
  <si>
    <t>5.2.</t>
  </si>
  <si>
    <t>Норматив технологических потерь электрической энергии в сетях напряжением 220кВ и ниже</t>
  </si>
  <si>
    <t>6.1.</t>
  </si>
  <si>
    <t>Объем нормативных потерь электрической энергии, расчитанных исходя из отпуска лектрической энергии в сальдированном выражении из сетей напряжением 330кВ и выше</t>
  </si>
  <si>
    <t>п.4.1. *п.5.1. /100</t>
  </si>
  <si>
    <t>6.2.</t>
  </si>
  <si>
    <t>Объем нормативных потерь электрической энергии, расчитанных исходя из отпуска лектрической энергии в сальдированном выражении из сетей напряжением 220кВ и ниже</t>
  </si>
  <si>
    <t>п.4.2. *п.5.2. /100</t>
  </si>
  <si>
    <t>7.1.</t>
  </si>
  <si>
    <t>Ставка тарифа на оплату  нормативных технологических потерь электроэнергии (Тарифна покупку объемов электрической энергии, необходимых для компенсации потерь электрической энергии в ЕНЭС) (Красноярский край)</t>
  </si>
  <si>
    <t>Руб/МВт*ч</t>
  </si>
  <si>
    <t>8.1.</t>
  </si>
  <si>
    <t>Стоимость нормативных потерь электрической энергии, расчитанных исходя из отпуска лектрической энергии в сальдированном выражении из сетей напряжением 330кВ и выше</t>
  </si>
  <si>
    <t>п.6.1. *п.7.1.</t>
  </si>
  <si>
    <t>8.2.</t>
  </si>
  <si>
    <t>Стоимость нормативных потерь электрической энергии, расчитанных исходя из отпуска лектрической энергии в сальдированном выражении из сетей напряжением 220кВ и ниже</t>
  </si>
  <si>
    <t>п.6.2. *п.7.1.</t>
  </si>
  <si>
    <t>9.</t>
  </si>
  <si>
    <t>Итого стоимость услуги по передаче электрической энергии по единой национальной (общероссийской) электрическую сети (без НДС)</t>
  </si>
  <si>
    <t>п.3. + п.8.1. + п.8.2.</t>
  </si>
  <si>
    <t>10.</t>
  </si>
  <si>
    <t>НДС</t>
  </si>
  <si>
    <t>11.</t>
  </si>
  <si>
    <t>Итого стоимость услуги по передаче электрической энергии по единой национальной (общероссийской) электрическую сети (с НДС)</t>
  </si>
  <si>
    <t>п.9. + п.10.</t>
  </si>
  <si>
    <t>МОЩНОСТЬ полная</t>
  </si>
  <si>
    <t xml:space="preserve">январь </t>
  </si>
  <si>
    <t xml:space="preserve">февраль </t>
  </si>
  <si>
    <t xml:space="preserve">март </t>
  </si>
  <si>
    <t xml:space="preserve">апрель </t>
  </si>
  <si>
    <t xml:space="preserve">май </t>
  </si>
  <si>
    <t>1 полугодие</t>
  </si>
  <si>
    <t>2 полугодие</t>
  </si>
  <si>
    <t>Отчет плановых расходам за пользование сетями по ПАО "ФСК ЕЭС России"</t>
  </si>
  <si>
    <t>ООО "РСК сети"</t>
  </si>
  <si>
    <t>п.9. * 20%</t>
  </si>
  <si>
    <t>тариф на 1 полуг 19</t>
  </si>
  <si>
    <t>разница</t>
  </si>
  <si>
    <t>прогнозн тариф на 1 полуг 20</t>
  </si>
  <si>
    <t>прогнозн тариф на 2 полуг 20</t>
  </si>
  <si>
    <t>тариф на 2 полуг 19</t>
  </si>
  <si>
    <t>для расчета</t>
  </si>
  <si>
    <t>РСК-сети</t>
  </si>
  <si>
    <t>факт на 2018год</t>
  </si>
  <si>
    <t>Коэфициент инфляции</t>
  </si>
  <si>
    <t>план на 2020год</t>
  </si>
  <si>
    <t>3.4. Объединения граждан, приобретающих электрическую энергию (мощность) для использования в принадлежащих им хозяйственных постройках (погреба, сараи): некоммерческие объединения граждан (гаражно-строительные, гаражные кооперативы) и граждане, владеющие отдельно стоящими гаражами, приобретающие электрическую энергию (мощность) в целях потребления на коммунально-бытовые нужды и не используемую для осуществления коммерческой деятельности.</t>
  </si>
  <si>
    <t>ФЕВРАЛЬ</t>
  </si>
  <si>
    <t>МАРТ</t>
  </si>
  <si>
    <t>АПРЕЛЬ</t>
  </si>
  <si>
    <t>МАЙ</t>
  </si>
  <si>
    <t>ИЮНЬ</t>
  </si>
  <si>
    <t>ИЮЛЬ</t>
  </si>
  <si>
    <t>АВГУСТ</t>
  </si>
  <si>
    <t>СЕНТЯБРЬ</t>
  </si>
  <si>
    <t>ОКТЯБРЬ</t>
  </si>
  <si>
    <t>НОЯБРЬ</t>
  </si>
  <si>
    <t>ДЕКАБРЬ</t>
  </si>
  <si>
    <t>коэф инфляции</t>
  </si>
  <si>
    <t>Итого в год</t>
  </si>
  <si>
    <t>расчет за услуги по передаче электрической энергии ООО "Золото Финанс" (получатель платежа)</t>
  </si>
  <si>
    <t>расчет за услуги по передаче электрической энергии ООО "Золото Финанс" (плательщик)</t>
  </si>
  <si>
    <t>ФСК</t>
  </si>
  <si>
    <t>прием</t>
  </si>
  <si>
    <t>прием-отдача</t>
  </si>
  <si>
    <t>прием-отдача-потери</t>
  </si>
  <si>
    <t>оплата от сбыта</t>
  </si>
  <si>
    <t>оплата в фск</t>
  </si>
  <si>
    <t>оплата в мрск</t>
  </si>
  <si>
    <t>оплата потерь</t>
  </si>
  <si>
    <t>на деятельность</t>
  </si>
  <si>
    <t>тыс.</t>
  </si>
  <si>
    <t>оплата в краском</t>
  </si>
  <si>
    <t>5.</t>
  </si>
  <si>
    <t>ООО "ЕнисейСетьСервис"</t>
  </si>
  <si>
    <t>потери</t>
  </si>
  <si>
    <t>2021 ГОД</t>
  </si>
  <si>
    <t>всего, руб.</t>
  </si>
  <si>
    <t>сумма, руб.</t>
  </si>
  <si>
    <t>мес</t>
  </si>
  <si>
    <t>руб за квтч</t>
  </si>
  <si>
    <t>6.</t>
  </si>
  <si>
    <t>ООО "КрасЭлектроСеть"</t>
  </si>
  <si>
    <t>2021 год</t>
  </si>
  <si>
    <t>7.</t>
  </si>
  <si>
    <t>ПАО "Россети-Сибирь"- "Красноярскэнерго"</t>
  </si>
  <si>
    <t>ТП № 5127                                  24:50:0000000:147106</t>
  </si>
  <si>
    <t>Подземная кабельная ЛЭП низкого напряжения, 24:50:0000000:147213</t>
  </si>
  <si>
    <t>Подземная кабельная ЛЭП высокого напряжения, 24:50:0000000:146815</t>
  </si>
  <si>
    <t xml:space="preserve">КТП-6027 , Айвазовского, </t>
  </si>
  <si>
    <t>8.</t>
  </si>
  <si>
    <t>ООО "Крассети" ПС Ботаническая</t>
  </si>
  <si>
    <t>за 2020</t>
  </si>
  <si>
    <t>ИТОГО за 2023 год</t>
  </si>
  <si>
    <t>2023 (ГОД)</t>
  </si>
  <si>
    <t>Сооружение э/э, протяж. 730 м.,               Центральный р-он, сеть э/снабжения 0,4 кВ от КТПН № А6026 до частных домов по ул. Линейная – ул. Абытаевская, кад.№: 24:50:0300305:33850</t>
  </si>
  <si>
    <t>Сооружение э/э протяж. 440м, Центральный р-он, сеть ээ 0,4кВ от КТПН №А6026 до чж.,                                         кад. №: 24:50:0300305:33781</t>
  </si>
  <si>
    <t>Сооружение э/э протяж. 785м, ул. Л. Шевцовой-ул. Караульная, 10кВ от фид. 170-10ПС 220 Центр,                                   кад. № 24:50:0300305:33708</t>
  </si>
  <si>
    <t>ТП 5118 10/0,4 кВ Взлетная, 7И 44,9 кв.м., кад. № 24:50:0400131:3611</t>
  </si>
  <si>
    <t>ТП 5140 2*1600кВА 10/0,4 кВ 28,4 кв.м. Взлетная, кад. № 24:50:0400131:3613</t>
  </si>
  <si>
    <t>Нежилое здание ТП 4024 Калинина 17А, 59,5 кв.м., кад. № 24:50:0200019:578</t>
  </si>
  <si>
    <t>Нежилое здание ТП 477 Калинина 8г, 57,3 кв.м., кад. № 24:50:0100108:23</t>
  </si>
  <si>
    <t>Нежилое здание РТП–170-1-А (Экстра)                                          ул. П. Подзолкова, 81 кв.м.,                             кад. № 24:50:0000000:195561</t>
  </si>
  <si>
    <t>Нежилое здание РП–51 ул. Норильская, 84,8 кв.м., кад. №: 24:50:0100007:1340</t>
  </si>
  <si>
    <t>Сеть электроснабжения 10 кВ, протяж. 364 м., ул. Норильская, кад. № 24:50:0100004:8811</t>
  </si>
  <si>
    <t>ТП 226, ул. Норильская, стр.1, пл. 68,5 кв.м., кад. № 24:50:0100004:1592</t>
  </si>
  <si>
    <t>ТП 5101 (40,4 кв.м.),                                     кад. № 24:50:0100004:1602</t>
  </si>
  <si>
    <t>01.01.2020</t>
  </si>
  <si>
    <t>10.03.2020</t>
  </si>
  <si>
    <t>10.07.2020</t>
  </si>
  <si>
    <t>01.06.2020</t>
  </si>
  <si>
    <t>08.06.2020</t>
  </si>
  <si>
    <t>19.05.2020</t>
  </si>
  <si>
    <t>28.07.2021</t>
  </si>
  <si>
    <t>18.05.2021</t>
  </si>
  <si>
    <t>16.11.2020</t>
  </si>
  <si>
    <t xml:space="preserve">СУММА АМОРТИЗАЦИОННЫХ ОТЧИСЛЕНИЙ ЗА МЕСЯЦ </t>
  </si>
  <si>
    <t>Итого  сумма за 2023 год руб.</t>
  </si>
  <si>
    <t>расчет за услуги по передаче электрической энергии ООО ТСК "Энергоальянс" (плательщик)</t>
  </si>
  <si>
    <t>расчет за услуги по передаче электрической энергии ООО ТСК "Энергоальянс" (получатель платежа)</t>
  </si>
  <si>
    <t xml:space="preserve">ООО "Сибирская энергетическая компания" </t>
  </si>
  <si>
    <t>Искра-Энергосети</t>
  </si>
  <si>
    <t>Расчет арендной платы на 2024 год</t>
  </si>
  <si>
    <t xml:space="preserve">Отчет по фактическим расходам по договорам аренды за 2023 год </t>
  </si>
  <si>
    <t>Плановый расчёт амортизационных отчислений на восстановление основных производственных фондов на 2024 год</t>
  </si>
  <si>
    <t>ООО "Дубль"</t>
  </si>
  <si>
    <t>ТП-5061</t>
  </si>
  <si>
    <t>Фактическая оплата руб., без НДС.</t>
  </si>
  <si>
    <t>Кузнецов Д.Н., Титов В.А.</t>
  </si>
  <si>
    <t>КТП-47-4-39</t>
  </si>
  <si>
    <t xml:space="preserve">Кузнецов Д.Н., </t>
  </si>
  <si>
    <t>КТП-47-4-28</t>
  </si>
  <si>
    <t>ООО ПСК "Енисейлесстрой"</t>
  </si>
  <si>
    <t>КТП-4004</t>
  </si>
  <si>
    <t>АО АК Енисейлес</t>
  </si>
  <si>
    <t>КТП № 63-2-67</t>
  </si>
  <si>
    <t>ООО "Латана"</t>
  </si>
  <si>
    <t>КТП № 3094 Латана</t>
  </si>
  <si>
    <t>ДА от 01.11.2015 №79-01/Э, ДС от 01.11.17 №1, ДС от 06.11.19 №17/19, ДС от 19.07.21 №01/21, ДС от 20.05.22 №09/22.</t>
  </si>
  <si>
    <t>ИП Глушнев А.В., Василовский А.М., Сенченко Е.В.</t>
  </si>
  <si>
    <t>КТПН-5097</t>
  </si>
  <si>
    <t>ООО "СтайлЛюкс"</t>
  </si>
  <si>
    <t>ТП-170-14-4</t>
  </si>
  <si>
    <t>ДА от 12.04.22 №40/22, ДС от 20.05.22 №12/22</t>
  </si>
  <si>
    <t>ДА от 26.09.19 №11/19, ДС от 26.09.19 №01/19, ДС от 20.05.22 №01/22</t>
  </si>
  <si>
    <t>ДА от 04.10.21 №37/21, ДС от 20.05.22 №03/22</t>
  </si>
  <si>
    <t>ДА от 04.10.21 №36/21, ДС от 20.05.22 №04/22</t>
  </si>
  <si>
    <t>ДА от 28.08.20 №31/20, ДС от 19.07.21 №04/21, ДС от 20.05.22 №06/22</t>
  </si>
  <si>
    <t>ДА от 31.12.19 №21/19, ДС от 20.05.22 №08/22</t>
  </si>
  <si>
    <t>ДА от 29.06.20 №230620/А, ДС от 19.07.21 №05/21</t>
  </si>
  <si>
    <t>ДА от 15.06.22 №01-06/22</t>
  </si>
  <si>
    <t>ООО "Эмиссар"</t>
  </si>
  <si>
    <t>ТП-9164</t>
  </si>
  <si>
    <t>КТП-134-11-1</t>
  </si>
  <si>
    <t>ДА от 15.06.22 №02-06/22</t>
  </si>
  <si>
    <t>ООО "ТРИО"</t>
  </si>
  <si>
    <t>КТП-135с</t>
  </si>
  <si>
    <t>ДА от 15.07.2022 №43/22</t>
  </si>
  <si>
    <t>ГКХ Сухоруков А.А</t>
  </si>
  <si>
    <t>Возд.каб.ЛЭП П СТ №170 Центр Слобода Весны кад. № 24:50:0000000:193479</t>
  </si>
  <si>
    <t>1.1.1</t>
  </si>
  <si>
    <t>1.1.2</t>
  </si>
  <si>
    <t>1.1.3</t>
  </si>
  <si>
    <t>1.1.4</t>
  </si>
  <si>
    <t>1.2.1</t>
  </si>
  <si>
    <t>1.2.2</t>
  </si>
  <si>
    <t>1.2.3</t>
  </si>
  <si>
    <t>1.2.4</t>
  </si>
  <si>
    <t>1.2.5</t>
  </si>
  <si>
    <t>1.2.6</t>
  </si>
  <si>
    <t>1.1.5</t>
  </si>
  <si>
    <t>1.1.6</t>
  </si>
  <si>
    <t>1.1.7</t>
  </si>
  <si>
    <t>1.1.8</t>
  </si>
  <si>
    <t>Электрические сети 10 кВ протяж. 825 м, г.Красноярск, от ПС 110/10 кв. Весна яч.38 до ТП-605 кад. 24:50:0000000:348575</t>
  </si>
  <si>
    <t>13.02.2023</t>
  </si>
  <si>
    <t>Электрические сети 10 кВ протяж. 733 м, г.Красноярск, от ПС 220/110/10 кВ "Центр" ч/з возд.сеть около послед.опоры доТП 6090 кад. 24:50:0000000:348635</t>
  </si>
  <si>
    <t>1.2.7</t>
  </si>
  <si>
    <t>1.2.8</t>
  </si>
  <si>
    <t>1.2.9</t>
  </si>
  <si>
    <t>1.2.10</t>
  </si>
  <si>
    <t>Наружные сети эл.снабжения 6кВ, ф.20-09, ф.20-22, протяж.321 м, г.Красноярск, ул.Свердловская, (2-а КЛ-6кВ от яч.№9, яч.№ 22 РУ-6кВ ПС-20 до РУ-6кВ ТП-2) кад. 24:50:0700138:6667</t>
  </si>
  <si>
    <t>27.04.2023</t>
  </si>
  <si>
    <t>Электрические сети 10 кВ протяж. 523 м, Емельяновский р-н от ПС 110/35/10кВ, "Емельяново 110" до КТП-45-4-19 р.п Емельяново, ул.Советская, 165 кад. 24:11:0010106:292</t>
  </si>
  <si>
    <t>Электрические сети 10 кВ протяж. 261 м, г.Красноярск, от ТП-6090 до ТП 605 в р-не 2-го км Енисейского тракта, кад. 24:50:0300306:1597</t>
  </si>
  <si>
    <t>1.2.11</t>
  </si>
  <si>
    <t>01.01.2023</t>
  </si>
  <si>
    <t>Кабельная линия 10кВ 2ААБл-10(3х70мм2) L=2х343м. от РУ-10кВ ТП-3057 яч.5,6 до РУ-10кВ ТП-3032 кад. 24:50:0000000:348732</t>
  </si>
  <si>
    <t>Наружные сети освещения протяж.479 м, г.Красноярск, от ТП 605 границе зем.уч.около зд. по ул.Шахтеров, 57 а, кад. 24:50:0300306:1596</t>
  </si>
  <si>
    <t>1.2.12</t>
  </si>
  <si>
    <t>Трансформаторная подстанция КТП-63-1-93А, 160кВА, примыкающая кабельная линияь соединяющая с фидером 63-1 протяж 687м, кад. 24:11:0000000:27285</t>
  </si>
  <si>
    <t>1.1.9</t>
  </si>
  <si>
    <t>1.1.10</t>
  </si>
  <si>
    <t>ТП 10/0,4кВ (ТП-170-1А-1)пл. 41,2 м2 ул.Петра Подзолкова, г.Красноярск, кад. 24:50:0300303:3112</t>
  </si>
  <si>
    <t>1.1.11</t>
  </si>
  <si>
    <t>ТП-3203 ( 2БКТП 2х400кВа, 10/04 кВ) пл.26,2 кв.м, кад. 24:50:0100212:342</t>
  </si>
  <si>
    <t>1.1.12</t>
  </si>
  <si>
    <t>ТП-605 г.Красноярск, ул.Шахтеров № 57а, пл.20,3 м2, кад. 24:50:0300306:1574</t>
  </si>
  <si>
    <t>1.1.13</t>
  </si>
  <si>
    <t>КТП 45-4-19, пл.7,7 м2, Емельяновский р-н, п.Емельяново, ул.Советская, 165, кад. 24:11:0010106:291</t>
  </si>
  <si>
    <t>1.1.14</t>
  </si>
  <si>
    <t>ТП-2 6/04 кВ пл.63,1 м2 г.Красноярск, ул.Свердловская, кад. 24:50:0700138:4948</t>
  </si>
  <si>
    <t>1.1.15</t>
  </si>
  <si>
    <t>ТП 5107, соор.элэнергетики 2КТПН 400/10/0,4кВ, с каб.линией 10кВ, об.пл.39 кв.м., протяженность 603 м,адрес г.Красноярск, от РП-51 возле зд.по ул.Норильская, 7 до 2КТПН 400/10/0,4 кВ по ул.Калинина 175, кад. 24:50:0100007:4948</t>
  </si>
  <si>
    <t>Сети электроснабжения КЛ-6 кВ г.Красноярск, ул.Айвазовского, КЛ 6кВ от яч.№ 4 РП-194 до яч. № 1 ТП-6027</t>
  </si>
  <si>
    <t>14.09.2023</t>
  </si>
  <si>
    <t>1.2.13</t>
  </si>
  <si>
    <t>1.1.16</t>
  </si>
  <si>
    <t>Трансформаторная подстанция "ТП-3332" пл.47,1 кв.м, кад. 24:50:0100004:10144</t>
  </si>
  <si>
    <t>Сети электроснабжения 2КЛ 10кВ протяж.202 м.от оп№1/1 с ПКУ и РЛНД до РУ-10кВ ТП-3332 (ф.188-25 длина 101м, ф.188-26 длина 101м) по ул Норильская 20, Октябрьский р-н кад. 24:50:0100004:10146</t>
  </si>
  <si>
    <t>1.2.14</t>
  </si>
  <si>
    <t>1.2.15</t>
  </si>
  <si>
    <t>Сети электроснабжения 8КЛ 0,4кВ протяж.187м.г.Красноярск, Октябрьский р-н, 2КЛ 0,4кВ ф.5.2 общ дл. 168м, 2КЛ 0,4кВ ф.6.2 общ.дл.168м. КЛ 0,4 кВ ф.5.3 дл.86м. КЛ 0,4 кВ ф.6.1 дл.86м, КЛ 0,4кВ ф.5.4 дл.84м, КЛ 0,4кВ ф.6.4 дл.84м, от РУ 0,4кВ ТП-3332 до зд.по ул.Норильская 20, кад. 24:50:0100004:10145</t>
  </si>
  <si>
    <t>1.1.17</t>
  </si>
  <si>
    <t>1.2.16</t>
  </si>
  <si>
    <t>Сети электроснабжения КЛ 10кВ протяж 319 м, г.Красноярск, Октябрьский р-н, ул.Норильская, от опоры №2 ф.51-19 до КТП-3094, дл.30м, до опоры №1 ф.51-19 до ТП-3029 яч.5, дл.107м, от яч.2 ТП-3029 до КТП-3081, дл.106м, от ТП-3081 до КТП-3178 дл.76м., кад. 24:50:0000000:348401</t>
  </si>
  <si>
    <t>1.2.17</t>
  </si>
  <si>
    <t>Каб.ЛЭП, протяж.5742м, 2КЛ-10кВ от ПС 220 кВ № 1 "левобережная" до оп №1, оп № 2, кад. 24:50:0000000:348997</t>
  </si>
  <si>
    <t>1.1.18</t>
  </si>
  <si>
    <t>26.06.2023</t>
  </si>
  <si>
    <t>Трансформаторная подстанция  РТП-201 пл.125кв.м. адрес г.Красноярск, квартал ВЦ 4-7 жилого массива Аэропорт в Советском р-не, кад.24:50:0000000:175254</t>
  </si>
  <si>
    <t>Переключательный пункт ПП-170-14-2, шкаф высоковольтной наружной установки серии ШВН, для приема и распределения эл.энергии в распред.сетях 10кВ, адрес г.Красноярск, в районе зд.по ул.Караульная, 84а, движимое имущество</t>
  </si>
  <si>
    <t>Переключательный пункт ПП-170-1, шкаф высоковольтной установки серии ШВН, для приема и распределения эл.энергии в распред.сетях 10кВ, адрес г.Красноярск,в районе зд. по ул.Шахтеров, 49д, движимое имущество</t>
  </si>
  <si>
    <t>Нежилое здание ТП № 5102, пл. 30,3 кв.м. ул. Норильская 54/1, кад. № 24:50:0100004:8802</t>
  </si>
  <si>
    <t xml:space="preserve"> ТСО ООО ТСК "Энергоальянс" на 2024 год</t>
  </si>
  <si>
    <t>ООО ТСК "Энергоальянс" на 2024 год</t>
  </si>
  <si>
    <t>план на 2024 год</t>
  </si>
  <si>
    <t>ООО ТСК "Энергоальянс" за 2024 год</t>
  </si>
  <si>
    <t>ИТОГО январь 2024</t>
  </si>
  <si>
    <t>ИТОГО февраль 2024</t>
  </si>
  <si>
    <t>ИТОГО март 2024</t>
  </si>
  <si>
    <t>ИТОГО апрель 2024</t>
  </si>
  <si>
    <t>ИТОГО май 2024</t>
  </si>
  <si>
    <t>ИТОГО июнь 2024</t>
  </si>
  <si>
    <t>ИТОГО июль 2024</t>
  </si>
  <si>
    <t>ИТОГО август 2024</t>
  </si>
  <si>
    <t>ИТОГО сентябрь 2024</t>
  </si>
  <si>
    <t>ИТОГО октябрь 2024</t>
  </si>
  <si>
    <t>ИТОГО ноябрь 2024</t>
  </si>
  <si>
    <t>ИТОГО декабрь 2024</t>
  </si>
  <si>
    <t>ИТОГО за 2024 год</t>
  </si>
  <si>
    <t>без эл.пл. с эл отопит уст.  в пред. сн</t>
  </si>
  <si>
    <t>без эл.пл. с эл отопит уст.  сверх сн</t>
  </si>
  <si>
    <t>без эл.пл. без эл отопит уст.  в пред. сн</t>
  </si>
  <si>
    <t>без эл.пл. без эл отопит уст.  сверх сн</t>
  </si>
  <si>
    <t>с эл.пл. с эл отопит уст.  в пред. сн</t>
  </si>
  <si>
    <t>с эл.пл. с эл отопит уст.  сверх сн</t>
  </si>
  <si>
    <t>с эл.пл. без эл отопит уст.  в пред. сн</t>
  </si>
  <si>
    <t>с эл.пл. без эл отопит уст.  сверх сн</t>
  </si>
  <si>
    <t>исполнителям коммунальных услуг, предоставляющие гражданам жилые помещения специализированного жилого фонда,  в пред. сн</t>
  </si>
  <si>
    <t>исполнителям коммунальных услуг, предоставляющие гражданам жилые помещения специализированного жилого фонда,.  сверх сн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</si>
</sst>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41" formatCode="_-* #,##0_-;\-* #,##0_-;_-* &quot;-&quot;_-;_-@_-"/>
    <numFmt numFmtId="43" formatCode="_-* #,##0.00_-;\-* #,##0.00_-;_-* &quot;-&quot;??_-;_-@_-"/>
    <numFmt numFmtId="164" formatCode="_-* #,##0.00\ _₽_-;\-* #,##0.00\ _₽_-;_-* &quot;-&quot;??\ _₽_-;_-@_-"/>
    <numFmt numFmtId="165" formatCode="_-* #,##0.00&quot;р.&quot;_-;\-* #,##0.00&quot;р.&quot;_-;_-* &quot;-&quot;??&quot;р.&quot;_-;_-@_-"/>
    <numFmt numFmtId="166" formatCode="_-* #,##0.00_р_._-;\-* #,##0.00_р_._-;_-* &quot;-&quot;??_р_._-;_-@_-"/>
    <numFmt numFmtId="167" formatCode="0.000"/>
    <numFmt numFmtId="168" formatCode="#,##0.000"/>
    <numFmt numFmtId="169" formatCode="_-* #,##0.00[$€-1]_-;\-* #,##0.00[$€-1]_-;_-* &quot;-&quot;??[$€-1]_-"/>
    <numFmt numFmtId="170" formatCode="0.0%"/>
    <numFmt numFmtId="171" formatCode="0.0%_);\(0.0%\)"/>
    <numFmt numFmtId="172" formatCode="#,##0_);[Red]\(#,##0\)"/>
    <numFmt numFmtId="173" formatCode="General_)"/>
    <numFmt numFmtId="174" formatCode="_-* #,##0&quot;đ.&quot;_-;\-* #,##0&quot;đ.&quot;_-;_-* &quot;-&quot;&quot;đ.&quot;_-;_-@_-"/>
    <numFmt numFmtId="175" formatCode="_-* #,##0.00&quot;đ.&quot;_-;\-* #,##0.00&quot;đ.&quot;_-;_-* &quot;-&quot;??&quot;đ.&quot;_-;_-@_-"/>
    <numFmt numFmtId="176" formatCode="&quot;$&quot;#,##0_);[Red]\(&quot;$&quot;#,##0\)"/>
    <numFmt numFmtId="177" formatCode="\$#,##0\ ;\(\$#,##0\)"/>
    <numFmt numFmtId="178" formatCode="#,##0_);[Blue]\(#,##0\)"/>
    <numFmt numFmtId="179" formatCode="_-* #,##0_đ_._-;\-* #,##0_đ_._-;_-* &quot;-&quot;_đ_._-;_-@_-"/>
    <numFmt numFmtId="180" formatCode="_-* #,##0.00_đ_._-;\-* #,##0.00_đ_._-;_-* &quot;-&quot;??_đ_._-;_-@_-"/>
    <numFmt numFmtId="181" formatCode="0.0"/>
    <numFmt numFmtId="182" formatCode="_-* #,##0\ _р_._-;\-* #,##0\ _р_._-;_-* &quot;-&quot;\ _р_._-;_-@_-"/>
    <numFmt numFmtId="183" formatCode="_-* #,##0.00\ _р_._-;\-* #,##0.00\ _р_._-;_-* &quot;-&quot;??\ _р_._-;_-@_-"/>
    <numFmt numFmtId="184" formatCode="#,##0.0"/>
    <numFmt numFmtId="185" formatCode="#.##0\.00"/>
    <numFmt numFmtId="186" formatCode="#\.00"/>
    <numFmt numFmtId="187" formatCode="#\."/>
    <numFmt numFmtId="188" formatCode="_-&quot;Ј&quot;* #,##0.00_-;\-&quot;Ј&quot;* #,##0.00_-;_-&quot;Ј&quot;* &quot;-&quot;??_-;_-@_-"/>
    <numFmt numFmtId="189" formatCode="0.0000"/>
    <numFmt numFmtId="190" formatCode="_-* #,##0\ _₽_-;\-* #,##0\ _₽_-;_-* &quot;-&quot;??\ _₽_-;_-@_-"/>
    <numFmt numFmtId="191" formatCode="_-* #,##0.000\ _₽_-;\-* #,##0.000\ _₽_-;_-* &quot;-&quot;??\ _₽_-;_-@_-"/>
    <numFmt numFmtId="192" formatCode="_-* #,##0.00\ _₽_-;\-* #,##0.00\ _₽_-;_-* &quot;-&quot;???\ _₽_-;_-@_-"/>
    <numFmt numFmtId="193" formatCode="_-* #,##0.000\ _₽_-;\-* #,##0.000\ _₽_-;_-* &quot;-&quot;???\ _₽_-;_-@_-"/>
    <numFmt numFmtId="194" formatCode="_-* #,##0.00000\ _₽_-;\-* #,##0.00000\ _₽_-;_-* &quot;-&quot;??\ _₽_-;_-@_-"/>
    <numFmt numFmtId="195" formatCode="0.00000"/>
    <numFmt numFmtId="196" formatCode="_-* #,##0\ _₽_-;\-* #,##0\ _₽_-;_-* &quot;-&quot;???\ _₽_-;_-@_-"/>
    <numFmt numFmtId="197" formatCode="_-* #,##0.000000\ _₽_-;\-* #,##0.000000\ _₽_-;_-* &quot;-&quot;??\ _₽_-;_-@_-"/>
  </numFmts>
  <fonts count="117">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Helv"/>
    </font>
    <font>
      <sz val="10"/>
      <name val="Arial Cyr"/>
      <charset val="204"/>
    </font>
    <font>
      <u/>
      <sz val="11"/>
      <color theme="10"/>
      <name val="Calibri"/>
      <family val="2"/>
      <charset val="204"/>
    </font>
    <font>
      <sz val="9"/>
      <name val="Tahoma"/>
      <family val="2"/>
      <charset val="204"/>
    </font>
    <font>
      <sz val="10"/>
      <name val="Times New Roman"/>
      <family val="1"/>
      <charset val="204"/>
    </font>
    <font>
      <b/>
      <sz val="10"/>
      <name val="Times New Roman"/>
      <family val="1"/>
      <charset val="204"/>
    </font>
    <font>
      <sz val="12"/>
      <name val="Times New Roman"/>
      <family val="1"/>
      <charset val="204"/>
    </font>
    <font>
      <b/>
      <sz val="12"/>
      <name val="Times New Roman"/>
      <family val="1"/>
      <charset val="204"/>
    </font>
    <font>
      <b/>
      <sz val="10"/>
      <color rgb="FF7030A0"/>
      <name val="Times New Roman"/>
      <family val="1"/>
      <charset val="204"/>
    </font>
    <font>
      <sz val="10"/>
      <color rgb="FF7030A0"/>
      <name val="Times New Roman"/>
      <family val="1"/>
      <charset val="204"/>
    </font>
    <font>
      <sz val="11"/>
      <color theme="1"/>
      <name val="Times New Roman"/>
      <family val="1"/>
      <charset val="204"/>
    </font>
    <font>
      <b/>
      <sz val="12"/>
      <color theme="1"/>
      <name val="Times New Roman"/>
      <family val="1"/>
      <charset val="204"/>
    </font>
    <font>
      <sz val="12"/>
      <color theme="1"/>
      <name val="Times New Roman"/>
      <family val="1"/>
      <charset val="204"/>
    </font>
    <font>
      <b/>
      <sz val="9"/>
      <name val="Tahoma"/>
      <family val="2"/>
      <charset val="204"/>
    </font>
    <font>
      <sz val="11"/>
      <color indexed="8"/>
      <name val="Calibri"/>
      <family val="2"/>
      <charset val="204"/>
    </font>
    <font>
      <sz val="10"/>
      <name val="Times New Roman CYR"/>
      <charset val="204"/>
    </font>
    <font>
      <sz val="14"/>
      <color theme="1"/>
      <name val="Times New Roman"/>
      <family val="1"/>
      <charset val="204"/>
    </font>
    <font>
      <sz val="12"/>
      <color rgb="FF000000"/>
      <name val="Times New Roman"/>
      <family val="1"/>
      <charset val="204"/>
    </font>
    <font>
      <sz val="10"/>
      <name val="Helv"/>
      <charset val="204"/>
    </font>
    <font>
      <sz val="8"/>
      <name val="Arial"/>
      <family val="2"/>
      <charset val="204"/>
    </font>
    <font>
      <sz val="8"/>
      <color indexed="12"/>
      <name val="Arial"/>
      <family val="2"/>
      <charset val="204"/>
    </font>
    <font>
      <sz val="1"/>
      <color indexed="8"/>
      <name val="Courier"/>
      <family val="3"/>
    </font>
    <font>
      <b/>
      <sz val="1"/>
      <color indexed="8"/>
      <name val="Courier"/>
      <family val="3"/>
    </font>
    <font>
      <sz val="11"/>
      <color indexed="9"/>
      <name val="Calibri"/>
      <family val="2"/>
      <charset val="204"/>
    </font>
    <font>
      <u/>
      <sz val="10"/>
      <color indexed="12"/>
      <name val="Courier"/>
      <family val="3"/>
    </font>
    <font>
      <sz val="10"/>
      <name val="Arial Cyr"/>
      <family val="2"/>
      <charset val="204"/>
    </font>
    <font>
      <sz val="11"/>
      <color indexed="20"/>
      <name val="Calibri"/>
      <family val="2"/>
      <charset val="204"/>
    </font>
    <font>
      <b/>
      <sz val="11"/>
      <color indexed="52"/>
      <name val="Calibri"/>
      <family val="2"/>
      <charset val="204"/>
    </font>
    <font>
      <sz val="10"/>
      <name val="Tahoma"/>
      <family val="2"/>
      <charset val="204"/>
    </font>
    <font>
      <b/>
      <sz val="11"/>
      <color indexed="9"/>
      <name val="Calibri"/>
      <family val="2"/>
      <charset val="204"/>
    </font>
    <font>
      <sz val="10"/>
      <name val="Arial"/>
      <family val="2"/>
      <charset val="204"/>
    </font>
    <font>
      <sz val="10"/>
      <color indexed="24"/>
      <name val="Arial"/>
      <family val="2"/>
      <charset val="204"/>
    </font>
    <font>
      <b/>
      <sz val="10"/>
      <color indexed="12"/>
      <name val="Arial Cyr"/>
      <family val="2"/>
      <charset val="204"/>
    </font>
    <font>
      <sz val="10"/>
      <name val="MS Sans Serif"/>
      <family val="2"/>
      <charset val="204"/>
    </font>
    <font>
      <sz val="8"/>
      <name val="Palatino"/>
      <family val="1"/>
    </font>
    <font>
      <sz val="8"/>
      <name val="Arial Cyr"/>
      <charset val="204"/>
    </font>
    <font>
      <u/>
      <sz val="8"/>
      <color indexed="12"/>
      <name val="Arial Cyr"/>
      <charset val="204"/>
    </font>
    <font>
      <sz val="14"/>
      <name val="Times New Roman"/>
      <family val="1"/>
      <charset val="204"/>
    </font>
    <font>
      <i/>
      <sz val="11"/>
      <color indexed="23"/>
      <name val="Calibri"/>
      <family val="2"/>
      <charset val="204"/>
    </font>
    <font>
      <u/>
      <sz val="10"/>
      <color indexed="36"/>
      <name val="Arial Cyr"/>
      <charset val="204"/>
    </font>
    <font>
      <sz val="11"/>
      <color indexed="17"/>
      <name val="Calibri"/>
      <family val="2"/>
      <charset val="204"/>
    </font>
    <font>
      <b/>
      <sz val="10"/>
      <color indexed="18"/>
      <name val="Arial Cyr"/>
      <charset val="204"/>
    </font>
    <font>
      <b/>
      <sz val="18"/>
      <color indexed="24"/>
      <name val="Arial"/>
      <family val="2"/>
      <charset val="204"/>
    </font>
    <font>
      <b/>
      <sz val="12"/>
      <color indexed="24"/>
      <name val="Arial"/>
      <family val="2"/>
      <charset val="204"/>
    </font>
    <font>
      <b/>
      <sz val="11"/>
      <color indexed="56"/>
      <name val="Calibri"/>
      <family val="2"/>
      <charset val="204"/>
    </font>
    <font>
      <b/>
      <sz val="8"/>
      <name val="Arial Cyr"/>
      <charset val="204"/>
    </font>
    <font>
      <u/>
      <sz val="10"/>
      <color indexed="12"/>
      <name val="Arial Cyr"/>
      <charset val="204"/>
    </font>
    <font>
      <sz val="10"/>
      <name val="Courier"/>
      <family val="3"/>
    </font>
    <font>
      <u/>
      <sz val="10"/>
      <color indexed="36"/>
      <name val="Courier"/>
      <family val="3"/>
    </font>
    <font>
      <sz val="11"/>
      <color indexed="62"/>
      <name val="Calibri"/>
      <family val="2"/>
      <charset val="204"/>
    </font>
    <font>
      <sz val="11"/>
      <color indexed="52"/>
      <name val="Calibri"/>
      <family val="2"/>
      <charset val="204"/>
    </font>
    <font>
      <sz val="11"/>
      <color indexed="60"/>
      <name val="Calibri"/>
      <family val="2"/>
      <charset val="204"/>
    </font>
    <font>
      <sz val="12"/>
      <name val="Arial"/>
      <family val="2"/>
      <charset val="204"/>
    </font>
    <font>
      <sz val="8"/>
      <name val="Helv"/>
      <charset val="204"/>
    </font>
    <font>
      <b/>
      <sz val="11"/>
      <color indexed="63"/>
      <name val="Calibri"/>
      <family val="2"/>
      <charset val="204"/>
    </font>
    <font>
      <sz val="8"/>
      <name val="Helv"/>
    </font>
    <font>
      <sz val="10"/>
      <color indexed="8"/>
      <name val="Arial"/>
      <family val="2"/>
    </font>
    <font>
      <sz val="10"/>
      <color indexed="39"/>
      <name val="Arial"/>
      <family val="2"/>
    </font>
    <font>
      <b/>
      <sz val="10"/>
      <color indexed="8"/>
      <name val="Arial"/>
      <family val="2"/>
    </font>
    <font>
      <b/>
      <sz val="12"/>
      <color indexed="8"/>
      <name val="Arial"/>
      <family val="2"/>
      <charset val="204"/>
    </font>
    <font>
      <sz val="10"/>
      <color indexed="8"/>
      <name val="Arial"/>
      <family val="2"/>
      <charset val="204"/>
    </font>
    <font>
      <b/>
      <sz val="16"/>
      <color indexed="23"/>
      <name val="Arial"/>
      <family val="2"/>
      <charset val="204"/>
    </font>
    <font>
      <sz val="10"/>
      <color indexed="10"/>
      <name val="Arial"/>
      <family val="2"/>
    </font>
    <font>
      <b/>
      <sz val="8"/>
      <color indexed="9"/>
      <name val="Arial Cyr"/>
      <charset val="204"/>
    </font>
    <font>
      <b/>
      <sz val="18"/>
      <color indexed="56"/>
      <name val="Cambria"/>
      <family val="2"/>
      <charset val="204"/>
    </font>
    <font>
      <sz val="11"/>
      <name val="Tahoma"/>
      <family val="2"/>
      <charset val="204"/>
    </font>
    <font>
      <sz val="11"/>
      <color indexed="10"/>
      <name val="Calibri"/>
      <family val="2"/>
      <charset val="204"/>
    </font>
    <font>
      <u/>
      <sz val="9"/>
      <color indexed="12"/>
      <name val="Tahoma"/>
      <family val="2"/>
      <charset val="204"/>
    </font>
    <font>
      <b/>
      <u/>
      <sz val="9"/>
      <color indexed="12"/>
      <name val="Tahoma"/>
      <family val="2"/>
      <charset val="204"/>
    </font>
    <font>
      <b/>
      <sz val="14"/>
      <name val="Franklin Gothic Medium"/>
      <family val="2"/>
      <charset val="204"/>
    </font>
    <font>
      <b/>
      <sz val="14"/>
      <name val="Arial Cyr"/>
      <family val="2"/>
      <charset val="204"/>
    </font>
    <font>
      <b/>
      <sz val="12"/>
      <name val="Arial"/>
      <family val="2"/>
      <charset val="204"/>
    </font>
    <font>
      <b/>
      <sz val="14"/>
      <name val="Arial"/>
      <family val="2"/>
      <charset val="204"/>
    </font>
    <font>
      <sz val="11"/>
      <name val="Times New Roman Cyr"/>
      <family val="1"/>
      <charset val="204"/>
    </font>
    <font>
      <sz val="12"/>
      <color indexed="24"/>
      <name val="Arial"/>
      <family val="2"/>
      <charset val="204"/>
    </font>
    <font>
      <b/>
      <sz val="14"/>
      <name val="Times New Roman"/>
      <family val="1"/>
      <charset val="204"/>
    </font>
    <font>
      <sz val="12"/>
      <color indexed="8"/>
      <name val="Times New Roman"/>
      <family val="1"/>
      <charset val="204"/>
    </font>
    <font>
      <b/>
      <sz val="12"/>
      <color indexed="8"/>
      <name val="Times New Roman"/>
      <family val="1"/>
      <charset val="204"/>
    </font>
    <font>
      <sz val="1"/>
      <color indexed="8"/>
      <name val="Courier"/>
      <family val="1"/>
      <charset val="204"/>
    </font>
    <font>
      <sz val="18"/>
      <name val="Arial"/>
      <family val="2"/>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b/>
      <sz val="15"/>
      <color indexed="56"/>
      <name val="Calibri"/>
      <family val="2"/>
      <charset val="204"/>
    </font>
    <font>
      <b/>
      <sz val="13"/>
      <color indexed="56"/>
      <name val="Calibri"/>
      <family val="2"/>
      <charset val="204"/>
    </font>
    <font>
      <b/>
      <sz val="18"/>
      <name val="Arial"/>
      <family val="2"/>
      <charset val="204"/>
    </font>
    <font>
      <b/>
      <sz val="11"/>
      <color indexed="8"/>
      <name val="Calibri"/>
      <family val="2"/>
      <charset val="204"/>
    </font>
    <font>
      <b/>
      <sz val="10"/>
      <name val="Arial Cyr"/>
      <charset val="204"/>
    </font>
    <font>
      <b/>
      <sz val="10"/>
      <color theme="1"/>
      <name val="Times New Roman"/>
      <family val="1"/>
      <charset val="204"/>
    </font>
    <font>
      <sz val="10"/>
      <color theme="1"/>
      <name val="Times New Roman"/>
      <family val="1"/>
      <charset val="204"/>
    </font>
    <font>
      <b/>
      <sz val="11"/>
      <name val="Times New Roman"/>
      <family val="1"/>
      <charset val="204"/>
    </font>
    <font>
      <sz val="11"/>
      <name val="Times New Roman"/>
      <family val="1"/>
      <charset val="204"/>
    </font>
    <font>
      <sz val="8"/>
      <color rgb="FF080000"/>
      <name val="Arial"/>
      <family val="2"/>
      <charset val="204"/>
    </font>
    <font>
      <b/>
      <sz val="12"/>
      <color rgb="FF7030A0"/>
      <name val="Times New Roman"/>
      <family val="1"/>
      <charset val="204"/>
    </font>
    <font>
      <sz val="11"/>
      <color theme="1"/>
      <name val="Calibri"/>
      <family val="2"/>
      <scheme val="minor"/>
    </font>
    <font>
      <sz val="14"/>
      <name val="Times New Roman"/>
      <family val="1"/>
    </font>
    <font>
      <sz val="14"/>
      <color indexed="8"/>
      <name val="Times New Roman"/>
      <family val="1"/>
      <charset val="204"/>
    </font>
    <font>
      <b/>
      <sz val="14"/>
      <color indexed="8"/>
      <name val="Times New Roman"/>
      <family val="1"/>
      <charset val="204"/>
    </font>
    <font>
      <b/>
      <sz val="14"/>
      <color indexed="81"/>
      <name val="Tahoma"/>
      <family val="2"/>
      <charset val="204"/>
    </font>
    <font>
      <sz val="14"/>
      <color indexed="81"/>
      <name val="Tahoma"/>
      <family val="2"/>
      <charset val="204"/>
    </font>
    <font>
      <i/>
      <sz val="12"/>
      <name val="Times New Roman"/>
      <family val="1"/>
      <charset val="204"/>
    </font>
    <font>
      <sz val="18"/>
      <color theme="1"/>
      <name val="Times New Roman"/>
      <family val="1"/>
      <charset val="204"/>
    </font>
    <font>
      <b/>
      <sz val="18"/>
      <color theme="1"/>
      <name val="Times New Roman"/>
      <family val="1"/>
      <charset val="204"/>
    </font>
    <font>
      <b/>
      <sz val="14"/>
      <color theme="1"/>
      <name val="Times New Roman"/>
      <family val="1"/>
      <charset val="204"/>
    </font>
    <font>
      <sz val="12"/>
      <color theme="1"/>
      <name val="Calibri"/>
      <family val="2"/>
      <charset val="204"/>
      <scheme val="minor"/>
    </font>
    <font>
      <sz val="10"/>
      <name val="Arial"/>
      <family val="2"/>
      <charset val="204"/>
    </font>
    <font>
      <sz val="9"/>
      <color indexed="81"/>
      <name val="Tahoma"/>
      <family val="2"/>
      <charset val="204"/>
    </font>
    <font>
      <b/>
      <sz val="9"/>
      <color indexed="81"/>
      <name val="Tahoma"/>
      <family val="2"/>
      <charset val="204"/>
    </font>
  </fonts>
  <fills count="5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theme="0"/>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7"/>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18"/>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CFF"/>
        <bgColor indexed="64"/>
      </patternFill>
    </fill>
    <fill>
      <patternFill patternType="solid">
        <fgColor rgb="FFFF99FF"/>
        <bgColor indexed="64"/>
      </patternFill>
    </fill>
    <fill>
      <patternFill patternType="solid">
        <fgColor theme="8" tint="0.79998168889431442"/>
        <bgColor indexed="64"/>
      </patternFill>
    </fill>
    <fill>
      <patternFill patternType="solid">
        <fgColor rgb="FFFFFFFF"/>
        <bgColor indexed="64"/>
      </patternFill>
    </fill>
    <fill>
      <patternFill patternType="solid">
        <fgColor rgb="FF00FF00"/>
        <bgColor indexed="64"/>
      </patternFill>
    </fill>
    <fill>
      <patternFill patternType="solid">
        <fgColor rgb="FF99FF33"/>
        <bgColor indexed="64"/>
      </patternFill>
    </fill>
  </fills>
  <borders count="57">
    <border>
      <left/>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top style="thin">
        <color indexed="64"/>
      </top>
      <bottom style="double">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style="thick">
        <color indexed="23"/>
      </left>
      <right style="thick">
        <color indexed="23"/>
      </right>
      <top style="thick">
        <color indexed="23"/>
      </top>
      <bottom style="thick">
        <color indexed="23"/>
      </bottom>
      <diagonal/>
    </border>
    <border>
      <left/>
      <right/>
      <top style="double">
        <color indexed="64"/>
      </top>
      <bottom/>
      <diagonal/>
    </border>
    <border>
      <left/>
      <right style="thin">
        <color indexed="64"/>
      </right>
      <top/>
      <bottom/>
      <diagonal/>
    </border>
    <border>
      <left/>
      <right/>
      <top style="thin">
        <color indexed="22"/>
      </top>
      <bottom/>
      <diagonal/>
    </border>
    <border>
      <left/>
      <right/>
      <top/>
      <bottom style="thick">
        <color indexed="62"/>
      </bottom>
      <diagonal/>
    </border>
    <border>
      <left/>
      <right/>
      <top/>
      <bottom style="thick">
        <color indexed="22"/>
      </bottom>
      <diagonal/>
    </border>
    <border>
      <left/>
      <right/>
      <top style="thin">
        <color indexed="62"/>
      </top>
      <bottom style="double">
        <color indexed="62"/>
      </bottom>
      <diagonal/>
    </border>
    <border>
      <left/>
      <right/>
      <top/>
      <bottom style="thin">
        <color indexed="22"/>
      </bottom>
      <diagonal/>
    </border>
    <border>
      <left/>
      <right/>
      <top style="thin">
        <color indexed="22"/>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right/>
      <top style="thin">
        <color indexed="22"/>
      </top>
      <bottom style="thin">
        <color indexed="64"/>
      </bottom>
      <diagonal/>
    </border>
    <border>
      <left style="thin">
        <color auto="1"/>
      </left>
      <right/>
      <top style="thin">
        <color auto="1"/>
      </top>
      <bottom style="thin">
        <color auto="1"/>
      </bottom>
      <diagonal/>
    </border>
  </borders>
  <cellStyleXfs count="1564">
    <xf numFmtId="0" fontId="0" fillId="0" borderId="0"/>
    <xf numFmtId="0" fontId="7" fillId="0" borderId="0"/>
    <xf numFmtId="0" fontId="6" fillId="0" borderId="0"/>
    <xf numFmtId="0" fontId="8" fillId="0" borderId="0"/>
    <xf numFmtId="0" fontId="9" fillId="0" borderId="0" applyNumberFormat="0" applyFill="0" applyBorder="0" applyAlignment="0" applyProtection="0">
      <alignment vertical="top"/>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 fontId="10" fillId="2" borderId="0" applyBorder="0">
      <alignment horizontal="right"/>
    </xf>
    <xf numFmtId="0" fontId="5" fillId="0" borderId="0"/>
    <xf numFmtId="0" fontId="20" fillId="0" borderId="11" applyBorder="0">
      <alignment horizontal="center" vertical="center" wrapText="1"/>
    </xf>
    <xf numFmtId="4" fontId="10" fillId="3" borderId="3" applyBorder="0">
      <alignment horizontal="right"/>
    </xf>
    <xf numFmtId="9" fontId="22" fillId="0" borderId="0" applyFont="0" applyFill="0" applyBorder="0" applyAlignment="0" applyProtection="0"/>
    <xf numFmtId="166" fontId="22" fillId="0" borderId="0" applyFont="0" applyFill="0" applyBorder="0" applyAlignment="0" applyProtection="0"/>
    <xf numFmtId="4" fontId="10" fillId="4" borderId="12" applyBorder="0">
      <alignment horizontal="right"/>
    </xf>
    <xf numFmtId="0" fontId="4" fillId="0" borderId="0"/>
    <xf numFmtId="0" fontId="7" fillId="0" borderId="0"/>
    <xf numFmtId="169" fontId="7" fillId="0" borderId="0"/>
    <xf numFmtId="0" fontId="25" fillId="0" borderId="0"/>
    <xf numFmtId="170" fontId="26" fillId="0" borderId="0">
      <alignment vertical="top"/>
    </xf>
    <xf numFmtId="170" fontId="27" fillId="0" borderId="0">
      <alignment vertical="top"/>
    </xf>
    <xf numFmtId="171" fontId="27" fillId="6" borderId="0">
      <alignment vertical="top"/>
    </xf>
    <xf numFmtId="170" fontId="27" fillId="2" borderId="0">
      <alignment vertical="top"/>
    </xf>
    <xf numFmtId="172" fontId="26" fillId="0" borderId="0">
      <alignment vertical="top"/>
    </xf>
    <xf numFmtId="38" fontId="26" fillId="0" borderId="0">
      <alignment vertical="top"/>
    </xf>
    <xf numFmtId="38" fontId="26" fillId="0" borderId="0">
      <alignment vertical="top"/>
    </xf>
    <xf numFmtId="172" fontId="26" fillId="0" borderId="0">
      <alignment vertical="top"/>
    </xf>
    <xf numFmtId="38" fontId="26" fillId="0" borderId="0">
      <alignment vertical="top"/>
    </xf>
    <xf numFmtId="38" fontId="26" fillId="0" borderId="0">
      <alignment vertical="top"/>
    </xf>
    <xf numFmtId="0" fontId="25" fillId="0" borderId="0"/>
    <xf numFmtId="0" fontId="7" fillId="0" borderId="0"/>
    <xf numFmtId="172" fontId="26" fillId="0" borderId="0">
      <alignment vertical="top"/>
    </xf>
    <xf numFmtId="38" fontId="26" fillId="0" borderId="0">
      <alignment vertical="top"/>
    </xf>
    <xf numFmtId="38" fontId="26" fillId="0" borderId="0">
      <alignment vertical="top"/>
    </xf>
    <xf numFmtId="0" fontId="7" fillId="0" borderId="0"/>
    <xf numFmtId="0" fontId="7" fillId="0" borderId="0"/>
    <xf numFmtId="0" fontId="25" fillId="0" borderId="0"/>
    <xf numFmtId="172" fontId="26" fillId="0" borderId="0">
      <alignment vertical="top"/>
    </xf>
    <xf numFmtId="38" fontId="26" fillId="0" borderId="0">
      <alignment vertical="top"/>
    </xf>
    <xf numFmtId="38" fontId="26" fillId="0" borderId="0">
      <alignment vertical="top"/>
    </xf>
    <xf numFmtId="0" fontId="25" fillId="0" borderId="0"/>
    <xf numFmtId="0" fontId="25" fillId="0" borderId="0"/>
    <xf numFmtId="0" fontId="25" fillId="0" borderId="0"/>
    <xf numFmtId="172" fontId="26" fillId="0" borderId="0">
      <alignment vertical="top"/>
    </xf>
    <xf numFmtId="38" fontId="26" fillId="0" borderId="0">
      <alignment vertical="top"/>
    </xf>
    <xf numFmtId="38" fontId="26" fillId="0" borderId="0">
      <alignment vertical="top"/>
    </xf>
    <xf numFmtId="172" fontId="26" fillId="0" borderId="0">
      <alignment vertical="top"/>
    </xf>
    <xf numFmtId="38" fontId="26" fillId="0" borderId="0">
      <alignment vertical="top"/>
    </xf>
    <xf numFmtId="38" fontId="26" fillId="0" borderId="0">
      <alignment vertical="top"/>
    </xf>
    <xf numFmtId="0" fontId="25" fillId="0" borderId="0"/>
    <xf numFmtId="0" fontId="7" fillId="0" borderId="0"/>
    <xf numFmtId="0" fontId="7" fillId="0" borderId="0"/>
    <xf numFmtId="0" fontId="25" fillId="0" borderId="0"/>
    <xf numFmtId="0" fontId="7" fillId="0" borderId="0"/>
    <xf numFmtId="0" fontId="7" fillId="0" borderId="0"/>
    <xf numFmtId="0" fontId="28" fillId="0" borderId="13">
      <protection locked="0"/>
    </xf>
    <xf numFmtId="165" fontId="28" fillId="0" borderId="0">
      <protection locked="0"/>
    </xf>
    <xf numFmtId="165" fontId="28" fillId="0" borderId="0">
      <protection locked="0"/>
    </xf>
    <xf numFmtId="165" fontId="28" fillId="0" borderId="0">
      <protection locked="0"/>
    </xf>
    <xf numFmtId="0" fontId="29" fillId="0" borderId="0">
      <protection locked="0"/>
    </xf>
    <xf numFmtId="0" fontId="29" fillId="0" borderId="0">
      <protection locked="0"/>
    </xf>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30" fillId="17"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alignment vertical="top"/>
      <protection locked="0"/>
    </xf>
    <xf numFmtId="173" fontId="32" fillId="0" borderId="14">
      <protection locked="0"/>
    </xf>
    <xf numFmtId="174" fontId="8" fillId="0" borderId="0" applyFont="0" applyFill="0" applyBorder="0" applyAlignment="0" applyProtection="0"/>
    <xf numFmtId="175" fontId="8" fillId="0" borderId="0" applyFont="0" applyFill="0" applyBorder="0" applyAlignment="0" applyProtection="0"/>
    <xf numFmtId="0" fontId="33" fillId="8" borderId="0" applyNumberFormat="0" applyBorder="0" applyAlignment="0" applyProtection="0"/>
    <xf numFmtId="0" fontId="34" fillId="25" borderId="15" applyNumberFormat="0" applyAlignment="0" applyProtection="0"/>
    <xf numFmtId="0" fontId="35" fillId="0" borderId="15" applyNumberFormat="0" applyAlignment="0">
      <protection locked="0"/>
    </xf>
    <xf numFmtId="0" fontId="36" fillId="26" borderId="16" applyNumberFormat="0" applyAlignment="0" applyProtection="0"/>
    <xf numFmtId="3" fontId="38" fillId="0" borderId="0" applyFont="0" applyFill="0" applyBorder="0" applyAlignment="0" applyProtection="0"/>
    <xf numFmtId="173" fontId="39" fillId="27" borderId="14"/>
    <xf numFmtId="176" fontId="40" fillId="0" borderId="0" applyFont="0" applyFill="0" applyBorder="0" applyAlignment="0" applyProtection="0"/>
    <xf numFmtId="177" fontId="38" fillId="0" borderId="0" applyFont="0" applyFill="0" applyBorder="0" applyAlignment="0" applyProtection="0"/>
    <xf numFmtId="0" fontId="41" fillId="0" borderId="0" applyFill="0" applyBorder="0" applyProtection="0">
      <alignment vertical="center"/>
    </xf>
    <xf numFmtId="0" fontId="38" fillId="0" borderId="0" applyFont="0" applyFill="0" applyBorder="0" applyAlignment="0" applyProtection="0"/>
    <xf numFmtId="14" fontId="42" fillId="0" borderId="0">
      <alignment vertical="top"/>
    </xf>
    <xf numFmtId="172" fontId="43" fillId="0" borderId="0">
      <alignment vertical="top"/>
    </xf>
    <xf numFmtId="169" fontId="44" fillId="0" borderId="0" applyFont="0" applyFill="0" applyBorder="0" applyAlignment="0" applyProtection="0"/>
    <xf numFmtId="0" fontId="45" fillId="0" borderId="0" applyNumberFormat="0" applyFill="0" applyBorder="0" applyAlignment="0" applyProtection="0"/>
    <xf numFmtId="2" fontId="38" fillId="0" borderId="0" applyFont="0" applyFill="0" applyBorder="0" applyAlignment="0" applyProtection="0"/>
    <xf numFmtId="0" fontId="46" fillId="0" borderId="0" applyNumberFormat="0" applyFill="0" applyBorder="0" applyAlignment="0" applyProtection="0">
      <alignment vertical="top"/>
      <protection locked="0"/>
    </xf>
    <xf numFmtId="0" fontId="47" fillId="9" borderId="0" applyNumberFormat="0" applyBorder="0" applyAlignment="0" applyProtection="0"/>
    <xf numFmtId="0" fontId="35" fillId="25" borderId="15" applyNumberFormat="0" applyAlignment="0"/>
    <xf numFmtId="0" fontId="48" fillId="0" borderId="0">
      <alignment vertical="top"/>
    </xf>
    <xf numFmtId="0" fontId="49" fillId="0" borderId="0" applyNumberFormat="0" applyFill="0" applyBorder="0" applyAlignment="0" applyProtection="0"/>
    <xf numFmtId="0" fontId="50" fillId="0" borderId="0" applyNumberFormat="0" applyFill="0" applyBorder="0" applyAlignment="0" applyProtection="0"/>
    <xf numFmtId="0" fontId="51" fillId="0" borderId="17" applyNumberFormat="0" applyFill="0" applyAlignment="0" applyProtection="0"/>
    <xf numFmtId="0" fontId="51" fillId="0" borderId="0" applyNumberFormat="0" applyFill="0" applyBorder="0" applyAlignment="0" applyProtection="0"/>
    <xf numFmtId="172" fontId="52" fillId="0" borderId="0">
      <alignment vertical="top"/>
    </xf>
    <xf numFmtId="0" fontId="53" fillId="0" borderId="0" applyNumberFormat="0" applyFill="0" applyBorder="0" applyAlignment="0" applyProtection="0">
      <alignment vertical="top"/>
      <protection locked="0"/>
    </xf>
    <xf numFmtId="173" fontId="54" fillId="0" borderId="0"/>
    <xf numFmtId="0" fontId="55" fillId="0" borderId="0" applyNumberFormat="0" applyFill="0" applyBorder="0" applyAlignment="0" applyProtection="0">
      <alignment vertical="top"/>
      <protection locked="0"/>
    </xf>
    <xf numFmtId="0" fontId="56" fillId="12" borderId="15" applyNumberFormat="0" applyAlignment="0" applyProtection="0"/>
    <xf numFmtId="172" fontId="27" fillId="0" borderId="0">
      <alignment vertical="top"/>
    </xf>
    <xf numFmtId="172" fontId="27" fillId="6" borderId="0">
      <alignment vertical="top"/>
    </xf>
    <xf numFmtId="178" fontId="27" fillId="2" borderId="0">
      <alignment vertical="top"/>
    </xf>
    <xf numFmtId="0" fontId="57" fillId="0" borderId="18" applyNumberFormat="0" applyFill="0" applyAlignment="0" applyProtection="0"/>
    <xf numFmtId="0" fontId="58" fillId="28" borderId="0" applyNumberFormat="0" applyBorder="0" applyAlignment="0" applyProtection="0"/>
    <xf numFmtId="0" fontId="59" fillId="0" borderId="0" applyNumberFormat="0" applyFill="0" applyBorder="0" applyAlignment="0" applyProtection="0"/>
    <xf numFmtId="0" fontId="60" fillId="0" borderId="0"/>
    <xf numFmtId="0" fontId="41" fillId="0" borderId="0" applyFill="0" applyBorder="0" applyProtection="0">
      <alignment vertical="center"/>
    </xf>
    <xf numFmtId="0" fontId="21" fillId="29" borderId="19" applyNumberFormat="0" applyFont="0" applyAlignment="0" applyProtection="0"/>
    <xf numFmtId="179" fontId="8" fillId="0" borderId="0" applyFont="0" applyFill="0" applyBorder="0" applyAlignment="0" applyProtection="0"/>
    <xf numFmtId="180" fontId="8" fillId="0" borderId="0" applyFont="0" applyFill="0" applyBorder="0" applyAlignment="0" applyProtection="0"/>
    <xf numFmtId="0" fontId="61" fillId="25" borderId="20" applyNumberFormat="0" applyAlignment="0" applyProtection="0"/>
    <xf numFmtId="0" fontId="41" fillId="0" borderId="0" applyFill="0" applyBorder="0" applyProtection="0">
      <alignment vertical="center"/>
    </xf>
    <xf numFmtId="0" fontId="62" fillId="0" borderId="0" applyNumberFormat="0">
      <alignment horizontal="left"/>
    </xf>
    <xf numFmtId="4" fontId="63" fillId="3" borderId="20" applyNumberFormat="0" applyProtection="0">
      <alignment vertical="center"/>
    </xf>
    <xf numFmtId="4" fontId="64" fillId="3" borderId="20" applyNumberFormat="0" applyProtection="0">
      <alignment vertical="center"/>
    </xf>
    <xf numFmtId="4" fontId="63" fillId="3" borderId="20" applyNumberFormat="0" applyProtection="0">
      <alignment horizontal="left" vertical="center" indent="1"/>
    </xf>
    <xf numFmtId="4" fontId="63" fillId="3" borderId="20" applyNumberFormat="0" applyProtection="0">
      <alignment horizontal="left" vertical="center" indent="1"/>
    </xf>
    <xf numFmtId="0" fontId="37" fillId="30" borderId="20" applyNumberFormat="0" applyProtection="0">
      <alignment horizontal="left" vertical="center" indent="1"/>
    </xf>
    <xf numFmtId="4" fontId="63" fillId="31" borderId="20" applyNumberFormat="0" applyProtection="0">
      <alignment horizontal="right" vertical="center"/>
    </xf>
    <xf numFmtId="4" fontId="63" fillId="32" borderId="20" applyNumberFormat="0" applyProtection="0">
      <alignment horizontal="right" vertical="center"/>
    </xf>
    <xf numFmtId="4" fontId="63" fillId="33" borderId="20" applyNumberFormat="0" applyProtection="0">
      <alignment horizontal="right" vertical="center"/>
    </xf>
    <xf numFmtId="4" fontId="63" fillId="34" borderId="20" applyNumberFormat="0" applyProtection="0">
      <alignment horizontal="right" vertical="center"/>
    </xf>
    <xf numFmtId="4" fontId="63" fillId="35" borderId="20" applyNumberFormat="0" applyProtection="0">
      <alignment horizontal="right" vertical="center"/>
    </xf>
    <xf numFmtId="4" fontId="63" fillId="36" borderId="20" applyNumberFormat="0" applyProtection="0">
      <alignment horizontal="right" vertical="center"/>
    </xf>
    <xf numFmtId="4" fontId="63" fillId="37" borderId="20" applyNumberFormat="0" applyProtection="0">
      <alignment horizontal="right" vertical="center"/>
    </xf>
    <xf numFmtId="4" fontId="63" fillId="38" borderId="20" applyNumberFormat="0" applyProtection="0">
      <alignment horizontal="right" vertical="center"/>
    </xf>
    <xf numFmtId="4" fontId="63" fillId="39" borderId="20" applyNumberFormat="0" applyProtection="0">
      <alignment horizontal="right" vertical="center"/>
    </xf>
    <xf numFmtId="4" fontId="65" fillId="40" borderId="20" applyNumberFormat="0" applyProtection="0">
      <alignment horizontal="left" vertical="center" indent="1"/>
    </xf>
    <xf numFmtId="4" fontId="63" fillId="41" borderId="21" applyNumberFormat="0" applyProtection="0">
      <alignment horizontal="left" vertical="center" indent="1"/>
    </xf>
    <xf numFmtId="4" fontId="66" fillId="42" borderId="0" applyNumberFormat="0" applyProtection="0">
      <alignment horizontal="left" vertical="center" indent="1"/>
    </xf>
    <xf numFmtId="0" fontId="37" fillId="30" borderId="20" applyNumberFormat="0" applyProtection="0">
      <alignment horizontal="left" vertical="center" indent="1"/>
    </xf>
    <xf numFmtId="4" fontId="67" fillId="41" borderId="20" applyNumberFormat="0" applyProtection="0">
      <alignment horizontal="left" vertical="center" indent="1"/>
    </xf>
    <xf numFmtId="4" fontId="67" fillId="43" borderId="20" applyNumberFormat="0" applyProtection="0">
      <alignment horizontal="left" vertical="center" indent="1"/>
    </xf>
    <xf numFmtId="0" fontId="37" fillId="43" borderId="20" applyNumberFormat="0" applyProtection="0">
      <alignment horizontal="left" vertical="center" indent="1"/>
    </xf>
    <xf numFmtId="0" fontId="37" fillId="43" borderId="20" applyNumberFormat="0" applyProtection="0">
      <alignment horizontal="left" vertical="center" indent="1"/>
    </xf>
    <xf numFmtId="0" fontId="37" fillId="44" borderId="20" applyNumberFormat="0" applyProtection="0">
      <alignment horizontal="left" vertical="center" indent="1"/>
    </xf>
    <xf numFmtId="0" fontId="37" fillId="44" borderId="20" applyNumberFormat="0" applyProtection="0">
      <alignment horizontal="left" vertical="center" indent="1"/>
    </xf>
    <xf numFmtId="0" fontId="37" fillId="6" borderId="20" applyNumberFormat="0" applyProtection="0">
      <alignment horizontal="left" vertical="center" indent="1"/>
    </xf>
    <xf numFmtId="0" fontId="37" fillId="6" borderId="20" applyNumberFormat="0" applyProtection="0">
      <alignment horizontal="left" vertical="center" indent="1"/>
    </xf>
    <xf numFmtId="0" fontId="37" fillId="30" borderId="20" applyNumberFormat="0" applyProtection="0">
      <alignment horizontal="left" vertical="center" indent="1"/>
    </xf>
    <xf numFmtId="0" fontId="37" fillId="30" borderId="20" applyNumberFormat="0" applyProtection="0">
      <alignment horizontal="left" vertical="center" indent="1"/>
    </xf>
    <xf numFmtId="0" fontId="8" fillId="0" borderId="0"/>
    <xf numFmtId="4" fontId="63" fillId="45" borderId="20" applyNumberFormat="0" applyProtection="0">
      <alignment vertical="center"/>
    </xf>
    <xf numFmtId="4" fontId="64" fillId="45" borderId="20" applyNumberFormat="0" applyProtection="0">
      <alignment vertical="center"/>
    </xf>
    <xf numFmtId="4" fontId="63" fillId="45" borderId="20" applyNumberFormat="0" applyProtection="0">
      <alignment horizontal="left" vertical="center" indent="1"/>
    </xf>
    <xf numFmtId="4" fontId="63" fillId="45" borderId="20" applyNumberFormat="0" applyProtection="0">
      <alignment horizontal="left" vertical="center" indent="1"/>
    </xf>
    <xf numFmtId="4" fontId="63" fillId="41" borderId="20" applyNumberFormat="0" applyProtection="0">
      <alignment horizontal="right" vertical="center"/>
    </xf>
    <xf numFmtId="4" fontId="64" fillId="41" borderId="20" applyNumberFormat="0" applyProtection="0">
      <alignment horizontal="right" vertical="center"/>
    </xf>
    <xf numFmtId="0" fontId="37" fillId="30" borderId="20" applyNumberFormat="0" applyProtection="0">
      <alignment horizontal="left" vertical="center" indent="1"/>
    </xf>
    <xf numFmtId="0" fontId="37" fillId="30" borderId="20" applyNumberFormat="0" applyProtection="0">
      <alignment horizontal="left" vertical="center" indent="1"/>
    </xf>
    <xf numFmtId="0" fontId="68" fillId="0" borderId="0"/>
    <xf numFmtId="4" fontId="69" fillId="41" borderId="20" applyNumberFormat="0" applyProtection="0">
      <alignment horizontal="right" vertical="center"/>
    </xf>
    <xf numFmtId="172" fontId="70" fillId="46" borderId="0">
      <alignment horizontal="right" vertical="top"/>
    </xf>
    <xf numFmtId="0" fontId="71" fillId="0" borderId="0" applyNumberFormat="0" applyFill="0" applyBorder="0" applyAlignment="0" applyProtection="0"/>
    <xf numFmtId="49" fontId="72" fillId="44" borderId="22" applyNumberFormat="0">
      <alignment horizontal="center" vertical="center"/>
    </xf>
    <xf numFmtId="0" fontId="38" fillId="0" borderId="23" applyNumberFormat="0" applyFont="0" applyFill="0" applyAlignment="0" applyProtection="0"/>
    <xf numFmtId="0" fontId="73" fillId="0" borderId="0" applyNumberFormat="0" applyFill="0" applyBorder="0" applyAlignment="0" applyProtection="0"/>
    <xf numFmtId="173" fontId="32" fillId="0" borderId="14">
      <protection locked="0"/>
    </xf>
    <xf numFmtId="0" fontId="74"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6" fillId="0" borderId="0" applyBorder="0">
      <alignment horizontal="center" vertical="center" wrapText="1"/>
    </xf>
    <xf numFmtId="173" fontId="39" fillId="27" borderId="14"/>
    <xf numFmtId="49" fontId="77" fillId="0" borderId="0" applyBorder="0">
      <alignment vertical="center"/>
    </xf>
    <xf numFmtId="3" fontId="39" fillId="0" borderId="3" applyBorder="0">
      <alignment vertical="center"/>
    </xf>
    <xf numFmtId="0" fontId="59" fillId="2" borderId="0" applyFill="0">
      <alignment wrapText="1"/>
    </xf>
    <xf numFmtId="0" fontId="78" fillId="0" borderId="0">
      <alignment horizontal="center" vertical="top" wrapText="1"/>
    </xf>
    <xf numFmtId="0" fontId="79" fillId="0" borderId="0">
      <alignment horizontal="centerContinuous" vertical="center" wrapText="1"/>
    </xf>
    <xf numFmtId="0" fontId="21" fillId="0" borderId="0"/>
    <xf numFmtId="0" fontId="8" fillId="0" borderId="0"/>
    <xf numFmtId="49" fontId="10" fillId="39" borderId="0" applyBorder="0">
      <alignment vertical="top"/>
    </xf>
    <xf numFmtId="0" fontId="8" fillId="0" borderId="0"/>
    <xf numFmtId="0" fontId="8" fillId="0" borderId="0" applyFont="0" applyFill="0" applyBorder="0" applyProtection="0">
      <alignment horizontal="center" vertical="center" wrapText="1"/>
    </xf>
    <xf numFmtId="0" fontId="8" fillId="0" borderId="0" applyNumberFormat="0" applyFont="0" applyFill="0" applyBorder="0" applyProtection="0">
      <alignment horizontal="justify" vertical="center" wrapText="1"/>
    </xf>
    <xf numFmtId="181" fontId="80" fillId="3" borderId="24" applyNumberFormat="0" applyBorder="0" applyAlignment="0">
      <alignment vertical="center"/>
      <protection locked="0"/>
    </xf>
    <xf numFmtId="9" fontId="8" fillId="0" borderId="0" applyFont="0" applyFill="0" applyBorder="0" applyAlignment="0" applyProtection="0"/>
    <xf numFmtId="9" fontId="8" fillId="0" borderId="0" applyFont="0" applyFill="0" applyBorder="0" applyAlignment="0" applyProtection="0"/>
    <xf numFmtId="9" fontId="37" fillId="0" borderId="0" applyFont="0" applyFill="0" applyBorder="0" applyAlignment="0" applyProtection="0"/>
    <xf numFmtId="9" fontId="8" fillId="0" borderId="0" applyFont="0" applyFill="0" applyBorder="0" applyAlignment="0" applyProtection="0"/>
    <xf numFmtId="172" fontId="26" fillId="0" borderId="0">
      <alignment vertical="top"/>
    </xf>
    <xf numFmtId="3" fontId="81" fillId="0" borderId="0"/>
    <xf numFmtId="49" fontId="59" fillId="0" borderId="0">
      <alignment horizontal="center"/>
    </xf>
    <xf numFmtId="182" fontId="8" fillId="0" borderId="0" applyFont="0" applyFill="0" applyBorder="0" applyAlignment="0" applyProtection="0"/>
    <xf numFmtId="183" fontId="8" fillId="0" borderId="0" applyFont="0" applyFill="0" applyBorder="0" applyAlignment="0" applyProtection="0"/>
    <xf numFmtId="166" fontId="8" fillId="0" borderId="0" applyFont="0" applyFill="0" applyBorder="0" applyAlignment="0" applyProtection="0"/>
    <xf numFmtId="166" fontId="22" fillId="0" borderId="0" applyFont="0" applyFill="0" applyBorder="0" applyAlignment="0" applyProtection="0"/>
    <xf numFmtId="4" fontId="10" fillId="2" borderId="0" applyBorder="0">
      <alignment horizontal="right"/>
    </xf>
    <xf numFmtId="4" fontId="10" fillId="2" borderId="0" applyBorder="0">
      <alignment horizontal="right"/>
    </xf>
    <xf numFmtId="4" fontId="10" fillId="2" borderId="3" applyFont="0" applyBorder="0">
      <alignment horizontal="right"/>
    </xf>
    <xf numFmtId="184" fontId="8" fillId="0" borderId="3" applyFont="0" applyFill="0" applyBorder="0" applyProtection="0">
      <alignment horizontal="center" vertical="center"/>
    </xf>
    <xf numFmtId="165" fontId="28" fillId="0" borderId="0">
      <protection locked="0"/>
    </xf>
    <xf numFmtId="0" fontId="32" fillId="0" borderId="3" applyBorder="0">
      <alignment horizontal="center" vertical="center" wrapText="1"/>
    </xf>
    <xf numFmtId="0" fontId="8" fillId="0" borderId="0"/>
    <xf numFmtId="0" fontId="22" fillId="0" borderId="0"/>
    <xf numFmtId="0" fontId="8" fillId="0" borderId="0"/>
    <xf numFmtId="38" fontId="26" fillId="0" borderId="0">
      <alignment vertical="top"/>
    </xf>
    <xf numFmtId="172" fontId="26" fillId="0" borderId="0">
      <alignment vertical="top"/>
    </xf>
    <xf numFmtId="38" fontId="26" fillId="0" borderId="0">
      <alignment vertical="top"/>
    </xf>
    <xf numFmtId="38" fontId="26" fillId="0" borderId="0">
      <alignment vertical="top"/>
    </xf>
    <xf numFmtId="172" fontId="26" fillId="0" borderId="0">
      <alignment vertical="top"/>
    </xf>
    <xf numFmtId="172"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172"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172" fontId="26" fillId="0" borderId="0">
      <alignment vertical="top"/>
    </xf>
    <xf numFmtId="38" fontId="26" fillId="0" borderId="0">
      <alignment vertical="top"/>
    </xf>
    <xf numFmtId="38" fontId="26" fillId="0" borderId="0">
      <alignment vertical="top"/>
    </xf>
    <xf numFmtId="172" fontId="26" fillId="0" borderId="0">
      <alignment vertical="top"/>
    </xf>
    <xf numFmtId="172"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172" fontId="26" fillId="0" borderId="0">
      <alignment vertical="top"/>
    </xf>
    <xf numFmtId="38" fontId="26" fillId="0" borderId="0">
      <alignment vertical="top"/>
    </xf>
    <xf numFmtId="38" fontId="26" fillId="0" borderId="0">
      <alignment vertical="top"/>
    </xf>
    <xf numFmtId="38" fontId="26" fillId="0" borderId="0">
      <alignment vertical="top"/>
    </xf>
    <xf numFmtId="0" fontId="25" fillId="0" borderId="0"/>
    <xf numFmtId="0" fontId="25" fillId="0" borderId="0"/>
    <xf numFmtId="0" fontId="25" fillId="0" borderId="0"/>
    <xf numFmtId="38" fontId="26" fillId="0" borderId="0">
      <alignment vertical="top"/>
    </xf>
    <xf numFmtId="172" fontId="26" fillId="0" borderId="0">
      <alignment vertical="top"/>
    </xf>
    <xf numFmtId="38" fontId="26" fillId="0" borderId="0">
      <alignment vertical="top"/>
    </xf>
    <xf numFmtId="38" fontId="26" fillId="0" borderId="0">
      <alignment vertical="top"/>
    </xf>
    <xf numFmtId="172" fontId="26" fillId="0" borderId="0">
      <alignment vertical="top"/>
    </xf>
    <xf numFmtId="172"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172" fontId="26" fillId="0" borderId="0">
      <alignment vertical="top"/>
    </xf>
    <xf numFmtId="38" fontId="26" fillId="0" borderId="0">
      <alignment vertical="top"/>
    </xf>
    <xf numFmtId="38" fontId="26" fillId="0" borderId="0">
      <alignment vertical="top"/>
    </xf>
    <xf numFmtId="38" fontId="26" fillId="0" borderId="0">
      <alignment vertical="top"/>
    </xf>
    <xf numFmtId="0" fontId="25" fillId="0" borderId="0"/>
    <xf numFmtId="38" fontId="26" fillId="0" borderId="0">
      <alignment vertical="top"/>
    </xf>
    <xf numFmtId="172" fontId="26" fillId="0" borderId="0">
      <alignment vertical="top"/>
    </xf>
    <xf numFmtId="38" fontId="26" fillId="0" borderId="0">
      <alignment vertical="top"/>
    </xf>
    <xf numFmtId="38" fontId="26" fillId="0" borderId="0">
      <alignment vertical="top"/>
    </xf>
    <xf numFmtId="172" fontId="26" fillId="0" borderId="0">
      <alignment vertical="top"/>
    </xf>
    <xf numFmtId="172"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172"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172" fontId="26" fillId="0" borderId="0">
      <alignment vertical="top"/>
    </xf>
    <xf numFmtId="38" fontId="26" fillId="0" borderId="0">
      <alignment vertical="top"/>
    </xf>
    <xf numFmtId="38" fontId="26" fillId="0" borderId="0">
      <alignment vertical="top"/>
    </xf>
    <xf numFmtId="172" fontId="26" fillId="0" borderId="0">
      <alignment vertical="top"/>
    </xf>
    <xf numFmtId="172"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172"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172" fontId="26" fillId="0" borderId="0">
      <alignment vertical="top"/>
    </xf>
    <xf numFmtId="38" fontId="26" fillId="0" borderId="0">
      <alignment vertical="top"/>
    </xf>
    <xf numFmtId="38" fontId="26" fillId="0" borderId="0">
      <alignment vertical="top"/>
    </xf>
    <xf numFmtId="172" fontId="26" fillId="0" borderId="0">
      <alignment vertical="top"/>
    </xf>
    <xf numFmtId="172"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172" fontId="26" fillId="0" borderId="0">
      <alignment vertical="top"/>
    </xf>
    <xf numFmtId="38" fontId="26" fillId="0" borderId="0">
      <alignment vertical="top"/>
    </xf>
    <xf numFmtId="38" fontId="26" fillId="0" borderId="0">
      <alignment vertical="top"/>
    </xf>
    <xf numFmtId="38" fontId="26" fillId="0" borderId="0">
      <alignment vertical="top"/>
    </xf>
    <xf numFmtId="0" fontId="25" fillId="0" borderId="0"/>
    <xf numFmtId="185" fontId="85" fillId="0" borderId="0">
      <protection locked="0"/>
    </xf>
    <xf numFmtId="186" fontId="85" fillId="0" borderId="0">
      <protection locked="0"/>
    </xf>
    <xf numFmtId="187" fontId="85" fillId="0" borderId="13">
      <protection locked="0"/>
    </xf>
    <xf numFmtId="0" fontId="21" fillId="7"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41" fontId="37" fillId="0" borderId="0" applyFont="0" applyFill="0" applyBorder="0" applyAlignment="0" applyProtection="0"/>
    <xf numFmtId="43" fontId="37" fillId="0" borderId="0" applyFont="0" applyFill="0" applyBorder="0" applyAlignment="0" applyProtection="0"/>
    <xf numFmtId="176" fontId="40" fillId="0" borderId="0" applyFont="0" applyFill="0" applyBorder="0" applyAlignment="0" applyProtection="0"/>
    <xf numFmtId="176" fontId="40" fillId="0" borderId="0" applyFont="0" applyFill="0" applyBorder="0" applyAlignment="0" applyProtection="0"/>
    <xf numFmtId="176" fontId="40" fillId="0" borderId="0" applyFont="0" applyFill="0" applyBorder="0" applyAlignment="0" applyProtection="0"/>
    <xf numFmtId="176" fontId="40" fillId="0" borderId="0" applyFont="0" applyFill="0" applyBorder="0" applyAlignment="0" applyProtection="0"/>
    <xf numFmtId="176" fontId="40" fillId="0" borderId="0" applyFont="0" applyFill="0" applyBorder="0" applyAlignment="0" applyProtection="0"/>
    <xf numFmtId="176" fontId="40" fillId="0" borderId="0" applyFont="0" applyFill="0" applyBorder="0" applyAlignment="0" applyProtection="0"/>
    <xf numFmtId="176" fontId="40" fillId="0" borderId="0" applyFont="0" applyFill="0" applyBorder="0" applyAlignment="0" applyProtection="0"/>
    <xf numFmtId="176" fontId="40" fillId="0" borderId="0" applyFont="0" applyFill="0" applyBorder="0" applyAlignment="0" applyProtection="0"/>
    <xf numFmtId="176" fontId="40" fillId="0" borderId="0" applyFont="0" applyFill="0" applyBorder="0" applyAlignment="0" applyProtection="0"/>
    <xf numFmtId="176" fontId="40" fillId="0" borderId="0" applyFont="0" applyFill="0" applyBorder="0" applyAlignment="0" applyProtection="0"/>
    <xf numFmtId="176" fontId="40" fillId="0" borderId="0" applyFont="0" applyFill="0" applyBorder="0" applyAlignment="0" applyProtection="0"/>
    <xf numFmtId="176" fontId="40" fillId="0" borderId="0" applyFont="0" applyFill="0" applyBorder="0" applyAlignment="0" applyProtection="0"/>
    <xf numFmtId="176" fontId="40" fillId="0" borderId="0" applyFont="0" applyFill="0" applyBorder="0" applyAlignment="0" applyProtection="0"/>
    <xf numFmtId="176" fontId="40" fillId="0" borderId="0" applyFont="0" applyFill="0" applyBorder="0" applyAlignment="0" applyProtection="0"/>
    <xf numFmtId="176" fontId="40" fillId="0" borderId="0" applyFont="0" applyFill="0" applyBorder="0" applyAlignment="0" applyProtection="0"/>
    <xf numFmtId="176" fontId="40" fillId="0" borderId="0" applyFont="0" applyFill="0" applyBorder="0" applyAlignment="0" applyProtection="0"/>
    <xf numFmtId="176" fontId="40" fillId="0" borderId="0" applyFont="0" applyFill="0" applyBorder="0" applyAlignment="0" applyProtection="0"/>
    <xf numFmtId="176" fontId="40" fillId="0" borderId="0" applyFont="0" applyFill="0" applyBorder="0" applyAlignment="0" applyProtection="0"/>
    <xf numFmtId="176" fontId="40" fillId="0" borderId="0" applyFont="0" applyFill="0" applyBorder="0" applyAlignment="0" applyProtection="0"/>
    <xf numFmtId="176" fontId="40" fillId="0" borderId="0" applyFont="0" applyFill="0" applyBorder="0" applyAlignment="0" applyProtection="0"/>
    <xf numFmtId="176" fontId="40" fillId="0" borderId="0" applyFont="0" applyFill="0" applyBorder="0" applyAlignment="0" applyProtection="0"/>
    <xf numFmtId="176" fontId="40" fillId="0" borderId="0" applyFont="0" applyFill="0" applyBorder="0" applyAlignment="0" applyProtection="0"/>
    <xf numFmtId="176" fontId="40" fillId="0" borderId="0" applyFont="0" applyFill="0" applyBorder="0" applyAlignment="0" applyProtection="0"/>
    <xf numFmtId="176" fontId="40" fillId="0" borderId="0" applyFont="0" applyFill="0" applyBorder="0" applyAlignment="0" applyProtection="0"/>
    <xf numFmtId="176" fontId="40" fillId="0" borderId="0" applyFont="0" applyFill="0" applyBorder="0" applyAlignment="0" applyProtection="0"/>
    <xf numFmtId="176" fontId="40" fillId="0" borderId="0" applyFont="0" applyFill="0" applyBorder="0" applyAlignment="0" applyProtection="0"/>
    <xf numFmtId="176" fontId="40" fillId="0" borderId="0" applyFont="0" applyFill="0" applyBorder="0" applyAlignment="0" applyProtection="0"/>
    <xf numFmtId="176" fontId="40" fillId="0" borderId="0" applyFont="0" applyFill="0" applyBorder="0" applyAlignment="0" applyProtection="0"/>
    <xf numFmtId="176" fontId="40" fillId="0" borderId="0" applyFont="0" applyFill="0" applyBorder="0" applyAlignment="0" applyProtection="0"/>
    <xf numFmtId="176" fontId="40" fillId="0" borderId="0" applyFont="0" applyFill="0" applyBorder="0" applyAlignment="0" applyProtection="0"/>
    <xf numFmtId="176" fontId="40" fillId="0" borderId="0" applyFont="0" applyFill="0" applyBorder="0" applyAlignment="0" applyProtection="0"/>
    <xf numFmtId="176" fontId="40" fillId="0" borderId="0" applyFont="0" applyFill="0" applyBorder="0" applyAlignment="0" applyProtection="0"/>
    <xf numFmtId="176" fontId="40" fillId="0" borderId="0" applyFont="0" applyFill="0" applyBorder="0" applyAlignment="0" applyProtection="0"/>
    <xf numFmtId="176" fontId="40" fillId="0" borderId="0" applyFont="0" applyFill="0" applyBorder="0" applyAlignment="0" applyProtection="0"/>
    <xf numFmtId="176" fontId="40" fillId="0" borderId="0" applyFont="0" applyFill="0" applyBorder="0" applyAlignment="0" applyProtection="0"/>
    <xf numFmtId="176" fontId="40" fillId="0" borderId="0" applyFont="0" applyFill="0" applyBorder="0" applyAlignment="0" applyProtection="0"/>
    <xf numFmtId="176" fontId="40" fillId="0" borderId="0" applyFont="0" applyFill="0" applyBorder="0" applyAlignment="0" applyProtection="0"/>
    <xf numFmtId="176" fontId="40" fillId="0" borderId="0" applyFont="0" applyFill="0" applyBorder="0" applyAlignment="0" applyProtection="0"/>
    <xf numFmtId="188" fontId="37" fillId="0" borderId="0" applyFont="0" applyFill="0" applyBorder="0" applyAlignment="0" applyProtection="0"/>
    <xf numFmtId="181" fontId="86" fillId="0" borderId="0" applyFill="0" applyBorder="0" applyAlignment="0" applyProtection="0"/>
    <xf numFmtId="181" fontId="26" fillId="0" borderId="0" applyFill="0" applyBorder="0" applyAlignment="0" applyProtection="0"/>
    <xf numFmtId="181" fontId="87" fillId="0" borderId="0" applyFill="0" applyBorder="0" applyAlignment="0" applyProtection="0"/>
    <xf numFmtId="181" fontId="88" fillId="0" borderId="0" applyFill="0" applyBorder="0" applyAlignment="0" applyProtection="0"/>
    <xf numFmtId="181" fontId="89" fillId="0" borderId="0" applyFill="0" applyBorder="0" applyAlignment="0" applyProtection="0"/>
    <xf numFmtId="181" fontId="90" fillId="0" borderId="0" applyFill="0" applyBorder="0" applyAlignment="0" applyProtection="0"/>
    <xf numFmtId="181" fontId="91" fillId="0" borderId="0" applyFill="0" applyBorder="0" applyAlignment="0" applyProtection="0"/>
    <xf numFmtId="38" fontId="27" fillId="0" borderId="0">
      <alignment vertical="top"/>
    </xf>
    <xf numFmtId="0" fontId="8" fillId="0" borderId="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7" fillId="0" borderId="0"/>
    <xf numFmtId="0" fontId="7" fillId="0" borderId="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56" fillId="12" borderId="15" applyNumberFormat="0" applyAlignment="0" applyProtection="0"/>
    <xf numFmtId="0" fontId="56" fillId="12" borderId="15" applyNumberFormat="0" applyAlignment="0" applyProtection="0"/>
    <xf numFmtId="0" fontId="56" fillId="12" borderId="15" applyNumberFormat="0" applyAlignment="0" applyProtection="0"/>
    <xf numFmtId="0" fontId="56" fillId="12" borderId="15" applyNumberFormat="0" applyAlignment="0" applyProtection="0"/>
    <xf numFmtId="0" fontId="56" fillId="12" borderId="15" applyNumberFormat="0" applyAlignment="0" applyProtection="0"/>
    <xf numFmtId="0" fontId="56" fillId="12" borderId="15" applyNumberFormat="0" applyAlignment="0" applyProtection="0"/>
    <xf numFmtId="0" fontId="56" fillId="12" borderId="15" applyNumberFormat="0" applyAlignment="0" applyProtection="0"/>
    <xf numFmtId="0" fontId="56" fillId="12" borderId="15" applyNumberFormat="0" applyAlignment="0" applyProtection="0"/>
    <xf numFmtId="0" fontId="56" fillId="12" borderId="15" applyNumberFormat="0" applyAlignment="0" applyProtection="0"/>
    <xf numFmtId="0" fontId="56" fillId="12" borderId="15" applyNumberFormat="0" applyAlignment="0" applyProtection="0"/>
    <xf numFmtId="0" fontId="56" fillId="12" borderId="15" applyNumberFormat="0" applyAlignment="0" applyProtection="0"/>
    <xf numFmtId="0" fontId="56" fillId="12" borderId="15" applyNumberFormat="0" applyAlignment="0" applyProtection="0"/>
    <xf numFmtId="0" fontId="56" fillId="12" borderId="15" applyNumberFormat="0" applyAlignment="0" applyProtection="0"/>
    <xf numFmtId="0" fontId="56" fillId="12" borderId="15" applyNumberFormat="0" applyAlignment="0" applyProtection="0"/>
    <xf numFmtId="0" fontId="56" fillId="12" borderId="15" applyNumberFormat="0" applyAlignment="0" applyProtection="0"/>
    <xf numFmtId="0" fontId="56" fillId="12" borderId="15" applyNumberFormat="0" applyAlignment="0" applyProtection="0"/>
    <xf numFmtId="0" fontId="56" fillId="12" borderId="15" applyNumberFormat="0" applyAlignment="0" applyProtection="0"/>
    <xf numFmtId="0" fontId="56" fillId="12" borderId="15" applyNumberFormat="0" applyAlignment="0" applyProtection="0"/>
    <xf numFmtId="0" fontId="56" fillId="12" borderId="15" applyNumberFormat="0" applyAlignment="0" applyProtection="0"/>
    <xf numFmtId="0" fontId="56" fillId="12" borderId="15" applyNumberFormat="0" applyAlignment="0" applyProtection="0"/>
    <xf numFmtId="0" fontId="56" fillId="12" borderId="15" applyNumberFormat="0" applyAlignment="0" applyProtection="0"/>
    <xf numFmtId="0" fontId="56" fillId="12" borderId="15" applyNumberFormat="0" applyAlignment="0" applyProtection="0"/>
    <xf numFmtId="0" fontId="56" fillId="12" borderId="15" applyNumberFormat="0" applyAlignment="0" applyProtection="0"/>
    <xf numFmtId="0" fontId="56" fillId="12" borderId="15" applyNumberFormat="0" applyAlignment="0" applyProtection="0"/>
    <xf numFmtId="0" fontId="61" fillId="25" borderId="20" applyNumberFormat="0" applyAlignment="0" applyProtection="0"/>
    <xf numFmtId="0" fontId="61" fillId="25" borderId="20" applyNumberFormat="0" applyAlignment="0" applyProtection="0"/>
    <xf numFmtId="0" fontId="61" fillId="25" borderId="20" applyNumberFormat="0" applyAlignment="0" applyProtection="0"/>
    <xf numFmtId="0" fontId="61" fillId="25" borderId="20" applyNumberFormat="0" applyAlignment="0" applyProtection="0"/>
    <xf numFmtId="0" fontId="61" fillId="25" borderId="20" applyNumberFormat="0" applyAlignment="0" applyProtection="0"/>
    <xf numFmtId="0" fontId="61" fillId="25" borderId="20" applyNumberFormat="0" applyAlignment="0" applyProtection="0"/>
    <xf numFmtId="0" fontId="61" fillId="25" borderId="20" applyNumberFormat="0" applyAlignment="0" applyProtection="0"/>
    <xf numFmtId="0" fontId="61" fillId="25" borderId="20" applyNumberFormat="0" applyAlignment="0" applyProtection="0"/>
    <xf numFmtId="0" fontId="61" fillId="25" borderId="20" applyNumberFormat="0" applyAlignment="0" applyProtection="0"/>
    <xf numFmtId="0" fontId="61" fillId="25" borderId="20" applyNumberFormat="0" applyAlignment="0" applyProtection="0"/>
    <xf numFmtId="0" fontId="61" fillId="25" borderId="20" applyNumberFormat="0" applyAlignment="0" applyProtection="0"/>
    <xf numFmtId="0" fontId="61" fillId="25" borderId="20" applyNumberFormat="0" applyAlignment="0" applyProtection="0"/>
    <xf numFmtId="0" fontId="61" fillId="25" borderId="20" applyNumberFormat="0" applyAlignment="0" applyProtection="0"/>
    <xf numFmtId="0" fontId="61" fillId="25" borderId="20" applyNumberFormat="0" applyAlignment="0" applyProtection="0"/>
    <xf numFmtId="0" fontId="61" fillId="25" borderId="20" applyNumberFormat="0" applyAlignment="0" applyProtection="0"/>
    <xf numFmtId="0" fontId="61" fillId="25" borderId="20" applyNumberFormat="0" applyAlignment="0" applyProtection="0"/>
    <xf numFmtId="0" fontId="61" fillId="25" borderId="20" applyNumberFormat="0" applyAlignment="0" applyProtection="0"/>
    <xf numFmtId="0" fontId="61" fillId="25" borderId="20" applyNumberFormat="0" applyAlignment="0" applyProtection="0"/>
    <xf numFmtId="0" fontId="61" fillId="25" borderId="20" applyNumberFormat="0" applyAlignment="0" applyProtection="0"/>
    <xf numFmtId="0" fontId="61" fillId="25" borderId="20" applyNumberFormat="0" applyAlignment="0" applyProtection="0"/>
    <xf numFmtId="0" fontId="61" fillId="25" borderId="20" applyNumberFormat="0" applyAlignment="0" applyProtection="0"/>
    <xf numFmtId="0" fontId="61" fillId="25" borderId="20" applyNumberFormat="0" applyAlignment="0" applyProtection="0"/>
    <xf numFmtId="0" fontId="61" fillId="25" borderId="20" applyNumberFormat="0" applyAlignment="0" applyProtection="0"/>
    <xf numFmtId="0" fontId="61" fillId="25" borderId="20" applyNumberFormat="0" applyAlignment="0" applyProtection="0"/>
    <xf numFmtId="0" fontId="34" fillId="25" borderId="15" applyNumberFormat="0" applyAlignment="0" applyProtection="0"/>
    <xf numFmtId="0" fontId="34" fillId="25" borderId="15" applyNumberFormat="0" applyAlignment="0" applyProtection="0"/>
    <xf numFmtId="0" fontId="34" fillId="25" borderId="15" applyNumberFormat="0" applyAlignment="0" applyProtection="0"/>
    <xf numFmtId="0" fontId="34" fillId="25" borderId="15" applyNumberFormat="0" applyAlignment="0" applyProtection="0"/>
    <xf numFmtId="0" fontId="34" fillId="25" borderId="15" applyNumberFormat="0" applyAlignment="0" applyProtection="0"/>
    <xf numFmtId="0" fontId="34" fillId="25" borderId="15" applyNumberFormat="0" applyAlignment="0" applyProtection="0"/>
    <xf numFmtId="0" fontId="34" fillId="25" borderId="15" applyNumberFormat="0" applyAlignment="0" applyProtection="0"/>
    <xf numFmtId="0" fontId="34" fillId="25" borderId="15" applyNumberFormat="0" applyAlignment="0" applyProtection="0"/>
    <xf numFmtId="0" fontId="34" fillId="25" borderId="15" applyNumberFormat="0" applyAlignment="0" applyProtection="0"/>
    <xf numFmtId="0" fontId="34" fillId="25" borderId="15" applyNumberFormat="0" applyAlignment="0" applyProtection="0"/>
    <xf numFmtId="0" fontId="34" fillId="25" borderId="15" applyNumberFormat="0" applyAlignment="0" applyProtection="0"/>
    <xf numFmtId="0" fontId="34" fillId="25" borderId="15" applyNumberFormat="0" applyAlignment="0" applyProtection="0"/>
    <xf numFmtId="0" fontId="34" fillId="25" borderId="15" applyNumberFormat="0" applyAlignment="0" applyProtection="0"/>
    <xf numFmtId="0" fontId="34" fillId="25" borderId="15" applyNumberFormat="0" applyAlignment="0" applyProtection="0"/>
    <xf numFmtId="0" fontId="34" fillId="25" borderId="15" applyNumberFormat="0" applyAlignment="0" applyProtection="0"/>
    <xf numFmtId="0" fontId="34" fillId="25" borderId="15" applyNumberFormat="0" applyAlignment="0" applyProtection="0"/>
    <xf numFmtId="0" fontId="34" fillId="25" borderId="15" applyNumberFormat="0" applyAlignment="0" applyProtection="0"/>
    <xf numFmtId="0" fontId="34" fillId="25" borderId="15" applyNumberFormat="0" applyAlignment="0" applyProtection="0"/>
    <xf numFmtId="0" fontId="34" fillId="25" borderId="15" applyNumberFormat="0" applyAlignment="0" applyProtection="0"/>
    <xf numFmtId="0" fontId="34" fillId="25" borderId="15" applyNumberFormat="0" applyAlignment="0" applyProtection="0"/>
    <xf numFmtId="0" fontId="34" fillId="25" borderId="15" applyNumberFormat="0" applyAlignment="0" applyProtection="0"/>
    <xf numFmtId="0" fontId="34" fillId="25" borderId="15" applyNumberFormat="0" applyAlignment="0" applyProtection="0"/>
    <xf numFmtId="0" fontId="34" fillId="25" borderId="15" applyNumberFormat="0" applyAlignment="0" applyProtection="0"/>
    <xf numFmtId="0" fontId="34" fillId="25" borderId="15" applyNumberFormat="0" applyAlignment="0" applyProtection="0"/>
    <xf numFmtId="0" fontId="53" fillId="0" borderId="0" applyNumberFormat="0" applyFill="0" applyBorder="0" applyAlignment="0" applyProtection="0">
      <alignment vertical="top"/>
      <protection locked="0"/>
    </xf>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165" fontId="21" fillId="0" borderId="0" applyFont="0" applyFill="0" applyBorder="0" applyAlignment="0" applyProtection="0"/>
    <xf numFmtId="165" fontId="22" fillId="0" borderId="0" applyFont="0" applyFill="0" applyBorder="0" applyAlignment="0" applyProtection="0"/>
    <xf numFmtId="0" fontId="92" fillId="0" borderId="26" applyNumberFormat="0" applyFill="0" applyAlignment="0" applyProtection="0"/>
    <xf numFmtId="0" fontId="92" fillId="0" borderId="26" applyNumberFormat="0" applyFill="0" applyAlignment="0" applyProtection="0"/>
    <xf numFmtId="0" fontId="92" fillId="0" borderId="26" applyNumberFormat="0" applyFill="0" applyAlignment="0" applyProtection="0"/>
    <xf numFmtId="0" fontId="92" fillId="0" borderId="26" applyNumberFormat="0" applyFill="0" applyAlignment="0" applyProtection="0"/>
    <xf numFmtId="0" fontId="92" fillId="0" borderId="26" applyNumberFormat="0" applyFill="0" applyAlignment="0" applyProtection="0"/>
    <xf numFmtId="0" fontId="92" fillId="0" borderId="26" applyNumberFormat="0" applyFill="0" applyAlignment="0" applyProtection="0"/>
    <xf numFmtId="0" fontId="92" fillId="0" borderId="26" applyNumberFormat="0" applyFill="0" applyAlignment="0" applyProtection="0"/>
    <xf numFmtId="0" fontId="92" fillId="0" borderId="26" applyNumberFormat="0" applyFill="0" applyAlignment="0" applyProtection="0"/>
    <xf numFmtId="0" fontId="92" fillId="0" borderId="26" applyNumberFormat="0" applyFill="0" applyAlignment="0" applyProtection="0"/>
    <xf numFmtId="0" fontId="92" fillId="0" borderId="26" applyNumberFormat="0" applyFill="0" applyAlignment="0" applyProtection="0"/>
    <xf numFmtId="0" fontId="92" fillId="0" borderId="26" applyNumberFormat="0" applyFill="0" applyAlignment="0" applyProtection="0"/>
    <xf numFmtId="0" fontId="92" fillId="0" borderId="26" applyNumberFormat="0" applyFill="0" applyAlignment="0" applyProtection="0"/>
    <xf numFmtId="0" fontId="92" fillId="0" borderId="26" applyNumberFormat="0" applyFill="0" applyAlignment="0" applyProtection="0"/>
    <xf numFmtId="0" fontId="92" fillId="0" borderId="26" applyNumberFormat="0" applyFill="0" applyAlignment="0" applyProtection="0"/>
    <xf numFmtId="0" fontId="92" fillId="0" borderId="26" applyNumberFormat="0" applyFill="0" applyAlignment="0" applyProtection="0"/>
    <xf numFmtId="0" fontId="92" fillId="0" borderId="26" applyNumberFormat="0" applyFill="0" applyAlignment="0" applyProtection="0"/>
    <xf numFmtId="0" fontId="92" fillId="0" borderId="26" applyNumberFormat="0" applyFill="0" applyAlignment="0" applyProtection="0"/>
    <xf numFmtId="0" fontId="92" fillId="0" borderId="26" applyNumberFormat="0" applyFill="0" applyAlignment="0" applyProtection="0"/>
    <xf numFmtId="0" fontId="92" fillId="0" borderId="26" applyNumberFormat="0" applyFill="0" applyAlignment="0" applyProtection="0"/>
    <xf numFmtId="0" fontId="92" fillId="0" borderId="26" applyNumberFormat="0" applyFill="0" applyAlignment="0" applyProtection="0"/>
    <xf numFmtId="0" fontId="92" fillId="0" borderId="26" applyNumberFormat="0" applyFill="0" applyAlignment="0" applyProtection="0"/>
    <xf numFmtId="0" fontId="92" fillId="0" borderId="26" applyNumberFormat="0" applyFill="0" applyAlignment="0" applyProtection="0"/>
    <xf numFmtId="0" fontId="92" fillId="0" borderId="26" applyNumberFormat="0" applyFill="0" applyAlignment="0" applyProtection="0"/>
    <xf numFmtId="0" fontId="92" fillId="0" borderId="26" applyNumberFormat="0" applyFill="0" applyAlignment="0" applyProtection="0"/>
    <xf numFmtId="0" fontId="93" fillId="0" borderId="27" applyNumberFormat="0" applyFill="0" applyAlignment="0" applyProtection="0"/>
    <xf numFmtId="0" fontId="93" fillId="0" borderId="27" applyNumberFormat="0" applyFill="0" applyAlignment="0" applyProtection="0"/>
    <xf numFmtId="0" fontId="93" fillId="0" borderId="27" applyNumberFormat="0" applyFill="0" applyAlignment="0" applyProtection="0"/>
    <xf numFmtId="0" fontId="93" fillId="0" borderId="27" applyNumberFormat="0" applyFill="0" applyAlignment="0" applyProtection="0"/>
    <xf numFmtId="0" fontId="93" fillId="0" borderId="27" applyNumberFormat="0" applyFill="0" applyAlignment="0" applyProtection="0"/>
    <xf numFmtId="0" fontId="93" fillId="0" borderId="27" applyNumberFormat="0" applyFill="0" applyAlignment="0" applyProtection="0"/>
    <xf numFmtId="0" fontId="93" fillId="0" borderId="27" applyNumberFormat="0" applyFill="0" applyAlignment="0" applyProtection="0"/>
    <xf numFmtId="0" fontId="93" fillId="0" borderId="27" applyNumberFormat="0" applyFill="0" applyAlignment="0" applyProtection="0"/>
    <xf numFmtId="0" fontId="93" fillId="0" borderId="27" applyNumberFormat="0" applyFill="0" applyAlignment="0" applyProtection="0"/>
    <xf numFmtId="0" fontId="93" fillId="0" borderId="27" applyNumberFormat="0" applyFill="0" applyAlignment="0" applyProtection="0"/>
    <xf numFmtId="0" fontId="93" fillId="0" borderId="27" applyNumberFormat="0" applyFill="0" applyAlignment="0" applyProtection="0"/>
    <xf numFmtId="0" fontId="93" fillId="0" borderId="27" applyNumberFormat="0" applyFill="0" applyAlignment="0" applyProtection="0"/>
    <xf numFmtId="0" fontId="93" fillId="0" borderId="27" applyNumberFormat="0" applyFill="0" applyAlignment="0" applyProtection="0"/>
    <xf numFmtId="0" fontId="93" fillId="0" borderId="27" applyNumberFormat="0" applyFill="0" applyAlignment="0" applyProtection="0"/>
    <xf numFmtId="0" fontId="93" fillId="0" borderId="27" applyNumberFormat="0" applyFill="0" applyAlignment="0" applyProtection="0"/>
    <xf numFmtId="0" fontId="93" fillId="0" borderId="27" applyNumberFormat="0" applyFill="0" applyAlignment="0" applyProtection="0"/>
    <xf numFmtId="0" fontId="93" fillId="0" borderId="27" applyNumberFormat="0" applyFill="0" applyAlignment="0" applyProtection="0"/>
    <xf numFmtId="0" fontId="93" fillId="0" borderId="27" applyNumberFormat="0" applyFill="0" applyAlignment="0" applyProtection="0"/>
    <xf numFmtId="0" fontId="93" fillId="0" borderId="27" applyNumberFormat="0" applyFill="0" applyAlignment="0" applyProtection="0"/>
    <xf numFmtId="0" fontId="93" fillId="0" borderId="27" applyNumberFormat="0" applyFill="0" applyAlignment="0" applyProtection="0"/>
    <xf numFmtId="0" fontId="93" fillId="0" borderId="27" applyNumberFormat="0" applyFill="0" applyAlignment="0" applyProtection="0"/>
    <xf numFmtId="0" fontId="93" fillId="0" borderId="27" applyNumberFormat="0" applyFill="0" applyAlignment="0" applyProtection="0"/>
    <xf numFmtId="0" fontId="93" fillId="0" borderId="27" applyNumberFormat="0" applyFill="0" applyAlignment="0" applyProtection="0"/>
    <xf numFmtId="0" fontId="93" fillId="0" borderId="27"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94" fillId="0" borderId="0" applyNumberFormat="0" applyFill="0" applyBorder="0" applyAlignment="0" applyProtection="0"/>
    <xf numFmtId="0" fontId="78" fillId="0" borderId="0" applyNumberFormat="0" applyFill="0" applyBorder="0" applyAlignment="0" applyProtection="0"/>
    <xf numFmtId="0" fontId="95" fillId="0" borderId="28" applyNumberFormat="0" applyFill="0" applyAlignment="0" applyProtection="0"/>
    <xf numFmtId="0" fontId="95" fillId="0" borderId="28" applyNumberFormat="0" applyFill="0" applyAlignment="0" applyProtection="0"/>
    <xf numFmtId="0" fontId="95" fillId="0" borderId="28" applyNumberFormat="0" applyFill="0" applyAlignment="0" applyProtection="0"/>
    <xf numFmtId="0" fontId="95" fillId="0" borderId="28" applyNumberFormat="0" applyFill="0" applyAlignment="0" applyProtection="0"/>
    <xf numFmtId="0" fontId="95" fillId="0" borderId="28" applyNumberFormat="0" applyFill="0" applyAlignment="0" applyProtection="0"/>
    <xf numFmtId="0" fontId="95" fillId="0" borderId="28" applyNumberFormat="0" applyFill="0" applyAlignment="0" applyProtection="0"/>
    <xf numFmtId="0" fontId="95" fillId="0" borderId="28" applyNumberFormat="0" applyFill="0" applyAlignment="0" applyProtection="0"/>
    <xf numFmtId="0" fontId="95" fillId="0" borderId="28" applyNumberFormat="0" applyFill="0" applyAlignment="0" applyProtection="0"/>
    <xf numFmtId="0" fontId="95" fillId="0" borderId="28" applyNumberFormat="0" applyFill="0" applyAlignment="0" applyProtection="0"/>
    <xf numFmtId="0" fontId="95" fillId="0" borderId="28" applyNumberFormat="0" applyFill="0" applyAlignment="0" applyProtection="0"/>
    <xf numFmtId="0" fontId="95" fillId="0" borderId="28" applyNumberFormat="0" applyFill="0" applyAlignment="0" applyProtection="0"/>
    <xf numFmtId="0" fontId="95" fillId="0" borderId="28" applyNumberFormat="0" applyFill="0" applyAlignment="0" applyProtection="0"/>
    <xf numFmtId="0" fontId="95" fillId="0" borderId="28" applyNumberFormat="0" applyFill="0" applyAlignment="0" applyProtection="0"/>
    <xf numFmtId="0" fontId="95" fillId="0" borderId="28" applyNumberFormat="0" applyFill="0" applyAlignment="0" applyProtection="0"/>
    <xf numFmtId="0" fontId="95" fillId="0" borderId="28" applyNumberFormat="0" applyFill="0" applyAlignment="0" applyProtection="0"/>
    <xf numFmtId="0" fontId="95" fillId="0" borderId="28" applyNumberFormat="0" applyFill="0" applyAlignment="0" applyProtection="0"/>
    <xf numFmtId="0" fontId="95" fillId="0" borderId="28" applyNumberFormat="0" applyFill="0" applyAlignment="0" applyProtection="0"/>
    <xf numFmtId="0" fontId="95" fillId="0" borderId="28" applyNumberFormat="0" applyFill="0" applyAlignment="0" applyProtection="0"/>
    <xf numFmtId="0" fontId="95" fillId="0" borderId="28" applyNumberFormat="0" applyFill="0" applyAlignment="0" applyProtection="0"/>
    <xf numFmtId="0" fontId="95" fillId="0" borderId="28" applyNumberFormat="0" applyFill="0" applyAlignment="0" applyProtection="0"/>
    <xf numFmtId="0" fontId="95" fillId="0" borderId="28" applyNumberFormat="0" applyFill="0" applyAlignment="0" applyProtection="0"/>
    <xf numFmtId="0" fontId="95" fillId="0" borderId="28" applyNumberFormat="0" applyFill="0" applyAlignment="0" applyProtection="0"/>
    <xf numFmtId="0" fontId="95" fillId="0" borderId="28" applyNumberFormat="0" applyFill="0" applyAlignment="0" applyProtection="0"/>
    <xf numFmtId="0" fontId="95" fillId="0" borderId="28" applyNumberFormat="0" applyFill="0" applyAlignment="0" applyProtection="0"/>
    <xf numFmtId="0" fontId="59" fillId="0" borderId="13" applyNumberFormat="0" applyFill="0" applyAlignment="0" applyProtection="0"/>
    <xf numFmtId="0" fontId="59" fillId="0" borderId="13" applyNumberFormat="0" applyFill="0" applyAlignment="0" applyProtection="0"/>
    <xf numFmtId="0" fontId="59" fillId="0" borderId="13" applyNumberFormat="0" applyFill="0" applyAlignment="0" applyProtection="0"/>
    <xf numFmtId="0" fontId="59" fillId="0" borderId="13" applyNumberFormat="0" applyFill="0" applyAlignment="0" applyProtection="0"/>
    <xf numFmtId="0" fontId="59" fillId="0" borderId="13" applyNumberFormat="0" applyFill="0" applyAlignment="0" applyProtection="0"/>
    <xf numFmtId="0" fontId="59" fillId="0" borderId="13" applyNumberFormat="0" applyFill="0" applyAlignment="0" applyProtection="0"/>
    <xf numFmtId="0" fontId="59" fillId="0" borderId="13" applyNumberFormat="0" applyFill="0" applyAlignment="0" applyProtection="0"/>
    <xf numFmtId="0" fontId="59" fillId="0" borderId="13" applyNumberFormat="0" applyFill="0" applyAlignment="0" applyProtection="0"/>
    <xf numFmtId="0" fontId="59" fillId="0" borderId="13" applyNumberFormat="0" applyFill="0" applyAlignment="0" applyProtection="0"/>
    <xf numFmtId="0" fontId="36" fillId="26" borderId="16" applyNumberFormat="0" applyAlignment="0" applyProtection="0"/>
    <xf numFmtId="0" fontId="36" fillId="26" borderId="16" applyNumberFormat="0" applyAlignment="0" applyProtection="0"/>
    <xf numFmtId="0" fontId="36" fillId="26" borderId="16" applyNumberFormat="0" applyAlignment="0" applyProtection="0"/>
    <xf numFmtId="0" fontId="36" fillId="26" borderId="16" applyNumberFormat="0" applyAlignment="0" applyProtection="0"/>
    <xf numFmtId="0" fontId="36" fillId="26" borderId="16" applyNumberFormat="0" applyAlignment="0" applyProtection="0"/>
    <xf numFmtId="0" fontId="36" fillId="26" borderId="16" applyNumberFormat="0" applyAlignment="0" applyProtection="0"/>
    <xf numFmtId="0" fontId="36" fillId="26" borderId="16" applyNumberFormat="0" applyAlignment="0" applyProtection="0"/>
    <xf numFmtId="0" fontId="36" fillId="26" borderId="16" applyNumberFormat="0" applyAlignment="0" applyProtection="0"/>
    <xf numFmtId="0" fontId="36" fillId="26" borderId="16" applyNumberFormat="0" applyAlignment="0" applyProtection="0"/>
    <xf numFmtId="0" fontId="36" fillId="26" borderId="16" applyNumberFormat="0" applyAlignment="0" applyProtection="0"/>
    <xf numFmtId="0" fontId="36" fillId="26" borderId="16" applyNumberFormat="0" applyAlignment="0" applyProtection="0"/>
    <xf numFmtId="0" fontId="36" fillId="26" borderId="16" applyNumberFormat="0" applyAlignment="0" applyProtection="0"/>
    <xf numFmtId="0" fontId="36" fillId="26" borderId="16" applyNumberFormat="0" applyAlignment="0" applyProtection="0"/>
    <xf numFmtId="0" fontId="36" fillId="26" borderId="16" applyNumberFormat="0" applyAlignment="0" applyProtection="0"/>
    <xf numFmtId="0" fontId="36" fillId="26" borderId="16" applyNumberFormat="0" applyAlignment="0" applyProtection="0"/>
    <xf numFmtId="0" fontId="36" fillId="26" borderId="16" applyNumberFormat="0" applyAlignment="0" applyProtection="0"/>
    <xf numFmtId="0" fontId="36" fillId="26" borderId="16" applyNumberFormat="0" applyAlignment="0" applyProtection="0"/>
    <xf numFmtId="0" fontId="36" fillId="26" borderId="16" applyNumberFormat="0" applyAlignment="0" applyProtection="0"/>
    <xf numFmtId="0" fontId="36" fillId="26" borderId="16" applyNumberFormat="0" applyAlignment="0" applyProtection="0"/>
    <xf numFmtId="0" fontId="36" fillId="26" borderId="16" applyNumberFormat="0" applyAlignment="0" applyProtection="0"/>
    <xf numFmtId="0" fontId="36" fillId="26" borderId="16" applyNumberFormat="0" applyAlignment="0" applyProtection="0"/>
    <xf numFmtId="0" fontId="36" fillId="26" borderId="16" applyNumberFormat="0" applyAlignment="0" applyProtection="0"/>
    <xf numFmtId="0" fontId="36" fillId="26" borderId="16" applyNumberFormat="0" applyAlignment="0" applyProtection="0"/>
    <xf numFmtId="0" fontId="36" fillId="26" borderId="16" applyNumberFormat="0" applyAlignment="0" applyProtection="0"/>
    <xf numFmtId="0" fontId="59" fillId="2" borderId="0" applyFill="0">
      <alignment wrapText="1"/>
    </xf>
    <xf numFmtId="0" fontId="59" fillId="2" borderId="0" applyFill="0">
      <alignment wrapText="1"/>
    </xf>
    <xf numFmtId="0" fontId="59" fillId="2" borderId="0" applyFill="0">
      <alignment wrapText="1"/>
    </xf>
    <xf numFmtId="0" fontId="59" fillId="2" borderId="0" applyFill="0">
      <alignment wrapText="1"/>
    </xf>
    <xf numFmtId="0" fontId="59" fillId="2" borderId="0" applyFill="0">
      <alignment wrapText="1"/>
    </xf>
    <xf numFmtId="0" fontId="59" fillId="2" borderId="0" applyFill="0">
      <alignment wrapText="1"/>
    </xf>
    <xf numFmtId="0" fontId="59" fillId="2" borderId="0" applyFill="0">
      <alignment wrapText="1"/>
    </xf>
    <xf numFmtId="0" fontId="59" fillId="2" borderId="0" applyFill="0">
      <alignment wrapText="1"/>
    </xf>
    <xf numFmtId="0" fontId="59" fillId="2" borderId="0" applyFill="0">
      <alignment wrapText="1"/>
    </xf>
    <xf numFmtId="0" fontId="59" fillId="2" borderId="0" applyFill="0">
      <alignment wrapText="1"/>
    </xf>
    <xf numFmtId="0" fontId="59" fillId="2" borderId="0" applyFill="0">
      <alignment wrapText="1"/>
    </xf>
    <xf numFmtId="0" fontId="59" fillId="2" borderId="0" applyFill="0">
      <alignment wrapText="1"/>
    </xf>
    <xf numFmtId="0" fontId="59" fillId="2" borderId="0" applyFill="0">
      <alignment wrapText="1"/>
    </xf>
    <xf numFmtId="0" fontId="59" fillId="2" borderId="0" applyFill="0">
      <alignment wrapText="1"/>
    </xf>
    <xf numFmtId="0" fontId="59" fillId="2" borderId="0" applyFill="0">
      <alignment wrapText="1"/>
    </xf>
    <xf numFmtId="0" fontId="59" fillId="2" borderId="0" applyFill="0">
      <alignment wrapText="1"/>
    </xf>
    <xf numFmtId="0" fontId="59" fillId="2" borderId="0" applyFill="0">
      <alignment wrapText="1"/>
    </xf>
    <xf numFmtId="0" fontId="59" fillId="2" borderId="0" applyFill="0">
      <alignment wrapText="1"/>
    </xf>
    <xf numFmtId="0" fontId="59" fillId="2" borderId="0" applyFill="0">
      <alignment wrapText="1"/>
    </xf>
    <xf numFmtId="0" fontId="59" fillId="2" borderId="0" applyFill="0">
      <alignment wrapText="1"/>
    </xf>
    <xf numFmtId="0" fontId="59" fillId="2" borderId="0" applyFill="0">
      <alignment wrapText="1"/>
    </xf>
    <xf numFmtId="0" fontId="59" fillId="2" borderId="0" applyFill="0">
      <alignment wrapText="1"/>
    </xf>
    <xf numFmtId="0" fontId="59" fillId="2" borderId="0" applyFill="0">
      <alignment wrapText="1"/>
    </xf>
    <xf numFmtId="0" fontId="59" fillId="2" borderId="0" applyFill="0">
      <alignment wrapText="1"/>
    </xf>
    <xf numFmtId="0" fontId="59" fillId="2" borderId="0" applyFill="0">
      <alignment wrapText="1"/>
    </xf>
    <xf numFmtId="0" fontId="59" fillId="2" borderId="0" applyFill="0">
      <alignment wrapText="1"/>
    </xf>
    <xf numFmtId="0" fontId="59" fillId="2" borderId="0" applyFill="0">
      <alignment wrapText="1"/>
    </xf>
    <xf numFmtId="0" fontId="59" fillId="2" borderId="0" applyFill="0">
      <alignment wrapText="1"/>
    </xf>
    <xf numFmtId="0" fontId="59" fillId="2" borderId="0" applyFill="0">
      <alignment wrapText="1"/>
    </xf>
    <xf numFmtId="0" fontId="59" fillId="2" borderId="0" applyFill="0">
      <alignment wrapText="1"/>
    </xf>
    <xf numFmtId="0" fontId="59" fillId="2" borderId="0" applyFill="0">
      <alignment wrapText="1"/>
    </xf>
    <xf numFmtId="0" fontId="59" fillId="2" borderId="0" applyFill="0">
      <alignment wrapText="1"/>
    </xf>
    <xf numFmtId="0" fontId="59" fillId="2" borderId="0" applyFill="0">
      <alignment wrapText="1"/>
    </xf>
    <xf numFmtId="0" fontId="59" fillId="2" borderId="0" applyFill="0">
      <alignment wrapText="1"/>
    </xf>
    <xf numFmtId="0" fontId="59" fillId="2" borderId="0" applyFill="0">
      <alignment wrapText="1"/>
    </xf>
    <xf numFmtId="0" fontId="59" fillId="2" borderId="0" applyFill="0">
      <alignment wrapText="1"/>
    </xf>
    <xf numFmtId="0" fontId="59" fillId="2" borderId="0" applyFill="0">
      <alignment wrapText="1"/>
    </xf>
    <xf numFmtId="0" fontId="59" fillId="2" borderId="0" applyFill="0">
      <alignment wrapText="1"/>
    </xf>
    <xf numFmtId="0" fontId="59" fillId="2" borderId="0" applyFill="0">
      <alignment wrapText="1"/>
    </xf>
    <xf numFmtId="0" fontId="59" fillId="2" borderId="0" applyFill="0">
      <alignment wrapText="1"/>
    </xf>
    <xf numFmtId="0" fontId="59" fillId="2" borderId="0" applyFill="0">
      <alignment wrapText="1"/>
    </xf>
    <xf numFmtId="0" fontId="59" fillId="2" borderId="0" applyFill="0">
      <alignment wrapText="1"/>
    </xf>
    <xf numFmtId="0" fontId="59" fillId="2" borderId="0" applyFill="0">
      <alignment wrapText="1"/>
    </xf>
    <xf numFmtId="0" fontId="59" fillId="2" borderId="0" applyFill="0">
      <alignment wrapText="1"/>
    </xf>
    <xf numFmtId="0" fontId="59" fillId="2" borderId="0" applyFill="0">
      <alignment wrapText="1"/>
    </xf>
    <xf numFmtId="0" fontId="59" fillId="2" borderId="0" applyFill="0">
      <alignment wrapText="1"/>
    </xf>
    <xf numFmtId="168" fontId="96" fillId="2" borderId="3">
      <alignment wrapText="1"/>
    </xf>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7" fillId="0" borderId="0"/>
    <xf numFmtId="0" fontId="37" fillId="0" borderId="0"/>
    <xf numFmtId="0" fontId="8" fillId="0" borderId="0"/>
    <xf numFmtId="49" fontId="10" fillId="0" borderId="0" applyBorder="0">
      <alignment vertical="top"/>
    </xf>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 fillId="29" borderId="19" applyNumberFormat="0" applyFont="0" applyAlignment="0" applyProtection="0"/>
    <xf numFmtId="0" fontId="8" fillId="29" borderId="19" applyNumberFormat="0" applyFont="0" applyAlignment="0" applyProtection="0"/>
    <xf numFmtId="0" fontId="8" fillId="29" borderId="19" applyNumberFormat="0" applyFont="0" applyAlignment="0" applyProtection="0"/>
    <xf numFmtId="0" fontId="8" fillId="29" borderId="19" applyNumberFormat="0" applyFont="0" applyAlignment="0" applyProtection="0"/>
    <xf numFmtId="0" fontId="8" fillId="29" borderId="19" applyNumberFormat="0" applyFont="0" applyAlignment="0" applyProtection="0"/>
    <xf numFmtId="0" fontId="8" fillId="29" borderId="19" applyNumberFormat="0" applyFont="0" applyAlignment="0" applyProtection="0"/>
    <xf numFmtId="0" fontId="8" fillId="29" borderId="19" applyNumberFormat="0" applyFont="0" applyAlignment="0" applyProtection="0"/>
    <xf numFmtId="0" fontId="8" fillId="29" borderId="19" applyNumberFormat="0" applyFont="0" applyAlignment="0" applyProtection="0"/>
    <xf numFmtId="0" fontId="8" fillId="29" borderId="19" applyNumberFormat="0" applyFont="0" applyAlignment="0" applyProtection="0"/>
    <xf numFmtId="0" fontId="37" fillId="29" borderId="19" applyNumberFormat="0" applyFont="0" applyAlignment="0" applyProtection="0"/>
    <xf numFmtId="0" fontId="37" fillId="29" borderId="19" applyNumberFormat="0" applyFont="0" applyAlignment="0" applyProtection="0"/>
    <xf numFmtId="0" fontId="37" fillId="29" borderId="19" applyNumberFormat="0" applyFont="0" applyAlignment="0" applyProtection="0"/>
    <xf numFmtId="0" fontId="37" fillId="29" borderId="19" applyNumberFormat="0" applyFont="0" applyAlignment="0" applyProtection="0"/>
    <xf numFmtId="0" fontId="37" fillId="29" borderId="19" applyNumberFormat="0" applyFont="0" applyAlignment="0" applyProtection="0"/>
    <xf numFmtId="0" fontId="37" fillId="29" borderId="19" applyNumberFormat="0" applyFont="0" applyAlignment="0" applyProtection="0"/>
    <xf numFmtId="0" fontId="37" fillId="29" borderId="19" applyNumberFormat="0" applyFont="0" applyAlignment="0" applyProtection="0"/>
    <xf numFmtId="0" fontId="37" fillId="29" borderId="19" applyNumberFormat="0" applyFont="0" applyAlignment="0" applyProtection="0"/>
    <xf numFmtId="0" fontId="37" fillId="29" borderId="19" applyNumberFormat="0" applyFont="0" applyAlignment="0" applyProtection="0"/>
    <xf numFmtId="0" fontId="37" fillId="29" borderId="19" applyNumberFormat="0" applyFont="0" applyAlignment="0" applyProtection="0"/>
    <xf numFmtId="0" fontId="37" fillId="29" borderId="19" applyNumberFormat="0" applyFont="0" applyAlignment="0" applyProtection="0"/>
    <xf numFmtId="0" fontId="37" fillId="29" borderId="19" applyNumberFormat="0" applyFont="0" applyAlignment="0" applyProtection="0"/>
    <xf numFmtId="0" fontId="37" fillId="29" borderId="19" applyNumberFormat="0" applyFont="0" applyAlignment="0" applyProtection="0"/>
    <xf numFmtId="0" fontId="37" fillId="29" borderId="19" applyNumberFormat="0" applyFont="0" applyAlignment="0" applyProtection="0"/>
    <xf numFmtId="0" fontId="37" fillId="29" borderId="19" applyNumberFormat="0" applyFont="0" applyAlignment="0" applyProtection="0"/>
    <xf numFmtId="0" fontId="37" fillId="29" borderId="19" applyNumberFormat="0" applyFont="0" applyAlignment="0" applyProtection="0"/>
    <xf numFmtId="0" fontId="37" fillId="29" borderId="19" applyNumberFormat="0" applyFont="0" applyAlignment="0" applyProtection="0"/>
    <xf numFmtId="0" fontId="37" fillId="29" borderId="19" applyNumberFormat="0" applyFont="0" applyAlignment="0" applyProtection="0"/>
    <xf numFmtId="0" fontId="37" fillId="29" borderId="19" applyNumberFormat="0" applyFont="0" applyAlignment="0" applyProtection="0"/>
    <xf numFmtId="0" fontId="37" fillId="29" borderId="19" applyNumberFormat="0" applyFont="0" applyAlignment="0" applyProtection="0"/>
    <xf numFmtId="0" fontId="37" fillId="29" borderId="19" applyNumberFormat="0" applyFont="0" applyAlignment="0" applyProtection="0"/>
    <xf numFmtId="0" fontId="37" fillId="29" borderId="19" applyNumberFormat="0" applyFont="0" applyAlignment="0" applyProtection="0"/>
    <xf numFmtId="0" fontId="37" fillId="29" borderId="19" applyNumberFormat="0" applyFont="0" applyAlignment="0" applyProtection="0"/>
    <xf numFmtId="0" fontId="37" fillId="29" borderId="19" applyNumberFormat="0" applyFont="0" applyAlignment="0" applyProtection="0"/>
    <xf numFmtId="0" fontId="37" fillId="29" borderId="19" applyNumberFormat="0" applyFont="0" applyAlignment="0" applyProtection="0"/>
    <xf numFmtId="0" fontId="37" fillId="29" borderId="19" applyNumberFormat="0" applyFont="0" applyAlignment="0" applyProtection="0"/>
    <xf numFmtId="0" fontId="37" fillId="29" borderId="19" applyNumberFormat="0" applyFont="0" applyAlignment="0" applyProtection="0"/>
    <xf numFmtId="0" fontId="37" fillId="29" borderId="19" applyNumberFormat="0" applyFont="0" applyAlignment="0" applyProtection="0"/>
    <xf numFmtId="0" fontId="37" fillId="29" borderId="19" applyNumberFormat="0" applyFont="0" applyAlignment="0" applyProtection="0"/>
    <xf numFmtId="0" fontId="37" fillId="29" borderId="19" applyNumberFormat="0" applyFont="0" applyAlignment="0" applyProtection="0"/>
    <xf numFmtId="0" fontId="37" fillId="29" borderId="19" applyNumberFormat="0" applyFont="0" applyAlignment="0" applyProtection="0"/>
    <xf numFmtId="0" fontId="37" fillId="29" borderId="19" applyNumberFormat="0" applyFont="0" applyAlignment="0" applyProtection="0"/>
    <xf numFmtId="0" fontId="37" fillId="29" borderId="19" applyNumberFormat="0" applyFont="0" applyAlignment="0" applyProtection="0"/>
    <xf numFmtId="0" fontId="37" fillId="29" borderId="19" applyNumberFormat="0" applyFont="0" applyAlignment="0" applyProtection="0"/>
    <xf numFmtId="0" fontId="37" fillId="29" borderId="19" applyNumberFormat="0" applyFont="0" applyAlignment="0" applyProtection="0"/>
    <xf numFmtId="0" fontId="37" fillId="29" borderId="19" applyNumberFormat="0" applyFont="0" applyAlignment="0" applyProtection="0"/>
    <xf numFmtId="0" fontId="37" fillId="29" borderId="19" applyNumberFormat="0" applyFont="0" applyAlignment="0" applyProtection="0"/>
    <xf numFmtId="0" fontId="37" fillId="29" borderId="19" applyNumberFormat="0" applyFont="0" applyAlignment="0" applyProtection="0"/>
    <xf numFmtId="0" fontId="37" fillId="29" borderId="19" applyNumberFormat="0" applyFont="0" applyAlignment="0" applyProtection="0"/>
    <xf numFmtId="0" fontId="37" fillId="29" borderId="19" applyNumberFormat="0" applyFont="0" applyAlignment="0" applyProtection="0"/>
    <xf numFmtId="0" fontId="37" fillId="29" borderId="19" applyNumberFormat="0" applyFont="0" applyAlignment="0" applyProtection="0"/>
    <xf numFmtId="0" fontId="37" fillId="29" borderId="19" applyNumberFormat="0" applyFont="0" applyAlignment="0" applyProtection="0"/>
    <xf numFmtId="0" fontId="37" fillId="29" borderId="19" applyNumberFormat="0" applyFont="0" applyAlignment="0" applyProtection="0"/>
    <xf numFmtId="0" fontId="37" fillId="29" borderId="19" applyNumberFormat="0" applyFont="0" applyAlignment="0" applyProtection="0"/>
    <xf numFmtId="0" fontId="37" fillId="29" borderId="19" applyNumberFormat="0" applyFont="0" applyAlignment="0" applyProtection="0"/>
    <xf numFmtId="0" fontId="37" fillId="29" borderId="19" applyNumberFormat="0" applyFont="0" applyAlignment="0" applyProtection="0"/>
    <xf numFmtId="0" fontId="37" fillId="29" borderId="19" applyNumberFormat="0" applyFont="0" applyAlignment="0" applyProtection="0"/>
    <xf numFmtId="0" fontId="37" fillId="29" borderId="19" applyNumberFormat="0" applyFont="0" applyAlignment="0" applyProtection="0"/>
    <xf numFmtId="9" fontId="22" fillId="0" borderId="0" applyFont="0" applyFill="0" applyBorder="0" applyAlignment="0" applyProtection="0"/>
    <xf numFmtId="9" fontId="22" fillId="0" borderId="0" applyFont="0" applyFill="0" applyBorder="0" applyAlignment="0" applyProtection="0"/>
    <xf numFmtId="9" fontId="21" fillId="0" borderId="0" applyFont="0" applyFill="0" applyBorder="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181" fontId="59" fillId="0" borderId="0" applyFill="0" applyBorder="0" applyAlignment="0" applyProtection="0"/>
    <xf numFmtId="181" fontId="59" fillId="0" borderId="0" applyFill="0" applyBorder="0" applyAlignment="0" applyProtection="0"/>
    <xf numFmtId="181" fontId="59" fillId="0" borderId="0" applyFill="0" applyBorder="0" applyAlignment="0" applyProtection="0"/>
    <xf numFmtId="181" fontId="59" fillId="0" borderId="0" applyFill="0" applyBorder="0" applyAlignment="0" applyProtection="0"/>
    <xf numFmtId="181" fontId="59" fillId="0" borderId="0" applyFill="0" applyBorder="0" applyAlignment="0" applyProtection="0"/>
    <xf numFmtId="181" fontId="59" fillId="0" borderId="0" applyFill="0" applyBorder="0" applyAlignment="0" applyProtection="0"/>
    <xf numFmtId="181" fontId="59" fillId="0" borderId="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49" fontId="59" fillId="0" borderId="0">
      <alignment horizontal="center"/>
    </xf>
    <xf numFmtId="49" fontId="59" fillId="0" borderId="0">
      <alignment horizontal="center"/>
    </xf>
    <xf numFmtId="49" fontId="59" fillId="0" borderId="0">
      <alignment horizontal="center"/>
    </xf>
    <xf numFmtId="49" fontId="59" fillId="0" borderId="0">
      <alignment horizontal="center"/>
    </xf>
    <xf numFmtId="49" fontId="59" fillId="0" borderId="0">
      <alignment horizontal="center"/>
    </xf>
    <xf numFmtId="49" fontId="59" fillId="0" borderId="0">
      <alignment horizontal="center"/>
    </xf>
    <xf numFmtId="49" fontId="59" fillId="0" borderId="0">
      <alignment horizontal="center"/>
    </xf>
    <xf numFmtId="49" fontId="59" fillId="0" borderId="0">
      <alignment horizontal="center"/>
    </xf>
    <xf numFmtId="2" fontId="59" fillId="0" borderId="0" applyFill="0" applyBorder="0" applyAlignment="0" applyProtection="0"/>
    <xf numFmtId="2" fontId="59" fillId="0" borderId="0" applyFill="0" applyBorder="0" applyAlignment="0" applyProtection="0"/>
    <xf numFmtId="2" fontId="59" fillId="0" borderId="0" applyFill="0" applyBorder="0" applyAlignment="0" applyProtection="0"/>
    <xf numFmtId="2" fontId="59" fillId="0" borderId="0" applyFill="0" applyBorder="0" applyAlignment="0" applyProtection="0"/>
    <xf numFmtId="2" fontId="59" fillId="0" borderId="0" applyFill="0" applyBorder="0" applyAlignment="0" applyProtection="0"/>
    <xf numFmtId="2" fontId="59" fillId="0" borderId="0" applyFill="0" applyBorder="0" applyAlignment="0" applyProtection="0"/>
    <xf numFmtId="2" fontId="59" fillId="0" borderId="0" applyFill="0" applyBorder="0" applyAlignment="0" applyProtection="0"/>
    <xf numFmtId="2" fontId="59" fillId="0" borderId="0" applyFill="0" applyBorder="0" applyAlignment="0" applyProtection="0"/>
    <xf numFmtId="2" fontId="59" fillId="0" borderId="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 fillId="0" borderId="0"/>
    <xf numFmtId="164" fontId="8" fillId="0" borderId="0" applyFont="0" applyFill="0" applyBorder="0" applyAlignment="0" applyProtection="0"/>
    <xf numFmtId="0" fontId="3" fillId="0" borderId="0"/>
    <xf numFmtId="0" fontId="3" fillId="0" borderId="0"/>
    <xf numFmtId="0" fontId="3" fillId="0" borderId="0"/>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7" fillId="0" borderId="0">
      <alignment vertical="top"/>
    </xf>
    <xf numFmtId="38" fontId="43" fillId="0" borderId="0">
      <alignment vertical="top"/>
    </xf>
    <xf numFmtId="38" fontId="52" fillId="0" borderId="0">
      <alignment vertical="top"/>
    </xf>
    <xf numFmtId="38" fontId="27" fillId="0" borderId="0">
      <alignment vertical="top"/>
    </xf>
    <xf numFmtId="38" fontId="27" fillId="6" borderId="0">
      <alignment vertical="top"/>
    </xf>
    <xf numFmtId="38" fontId="70" fillId="46" borderId="0">
      <alignment horizontal="righ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0" fontId="101" fillId="52" borderId="0">
      <alignment horizontal="justify" vertical="top"/>
    </xf>
    <xf numFmtId="0" fontId="37" fillId="0" borderId="0"/>
    <xf numFmtId="0" fontId="3" fillId="0" borderId="0"/>
    <xf numFmtId="38" fontId="27" fillId="0" borderId="0">
      <alignment vertical="top"/>
    </xf>
    <xf numFmtId="164" fontId="37" fillId="0" borderId="0" applyFont="0" applyFill="0" applyBorder="0" applyAlignment="0" applyProtection="0"/>
    <xf numFmtId="0" fontId="3" fillId="0" borderId="0"/>
    <xf numFmtId="0" fontId="3"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03" fillId="0" borderId="0" applyFont="0" applyFill="0" applyBorder="0" applyAlignment="0" applyProtection="0"/>
    <xf numFmtId="0" fontId="8"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8" fillId="0" borderId="0" applyFont="0" applyFill="0" applyBorder="0" applyAlignment="0" applyProtection="0"/>
    <xf numFmtId="49" fontId="10" fillId="0" borderId="0" applyBorder="0">
      <alignment vertical="top"/>
    </xf>
    <xf numFmtId="0" fontId="2" fillId="0" borderId="0"/>
    <xf numFmtId="0" fontId="37" fillId="0" borderId="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6"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103" fillId="0" borderId="0"/>
    <xf numFmtId="164" fontId="103"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8" fillId="0" borderId="0"/>
    <xf numFmtId="0" fontId="8" fillId="0" borderId="0"/>
    <xf numFmtId="0" fontId="8" fillId="0" borderId="0"/>
    <xf numFmtId="0" fontId="8" fillId="0" borderId="0"/>
    <xf numFmtId="0" fontId="2" fillId="0" borderId="0"/>
    <xf numFmtId="9" fontId="22" fillId="0" borderId="0" applyFont="0" applyFill="0" applyBorder="0" applyAlignment="0" applyProtection="0"/>
    <xf numFmtId="166" fontId="22" fillId="0" borderId="0" applyFont="0" applyFill="0" applyBorder="0" applyAlignment="0" applyProtection="0"/>
    <xf numFmtId="0" fontId="2" fillId="0" borderId="0"/>
    <xf numFmtId="38" fontId="27" fillId="0" borderId="0">
      <alignment vertical="top"/>
    </xf>
    <xf numFmtId="166" fontId="8" fillId="0" borderId="0" applyFont="0" applyFill="0" applyBorder="0" applyAlignment="0" applyProtection="0"/>
    <xf numFmtId="166" fontId="22" fillId="0" borderId="0" applyFont="0" applyFill="0" applyBorder="0" applyAlignment="0" applyProtection="0"/>
    <xf numFmtId="166" fontId="2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3" fontId="39" fillId="0" borderId="54" applyBorder="0">
      <alignment vertical="center"/>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38" fontId="27" fillId="0" borderId="0">
      <alignment vertical="top"/>
    </xf>
    <xf numFmtId="0" fontId="1" fillId="0" borderId="0"/>
    <xf numFmtId="0" fontId="1" fillId="0" borderId="0"/>
    <xf numFmtId="38" fontId="27" fillId="0" borderId="0">
      <alignment vertical="top"/>
    </xf>
    <xf numFmtId="168" fontId="96" fillId="2" borderId="54">
      <alignment wrapText="1"/>
    </xf>
    <xf numFmtId="0" fontId="114" fillId="0" borderId="0"/>
    <xf numFmtId="0" fontId="32" fillId="0" borderId="54" applyBorder="0">
      <alignment horizontal="center" vertical="center" wrapText="1"/>
    </xf>
    <xf numFmtId="184" fontId="8" fillId="0" borderId="54" applyFont="0" applyFill="0" applyBorder="0" applyProtection="0">
      <alignment horizontal="center" vertical="center"/>
    </xf>
    <xf numFmtId="4" fontId="10" fillId="2" borderId="54" applyFont="0" applyBorder="0">
      <alignment horizontal="right"/>
    </xf>
    <xf numFmtId="0" fontId="1" fillId="0" borderId="0"/>
    <xf numFmtId="0" fontId="1" fillId="0" borderId="0"/>
    <xf numFmtId="4" fontId="10" fillId="3" borderId="54" applyBorder="0">
      <alignment horizontal="right"/>
    </xf>
    <xf numFmtId="0" fontId="1" fillId="0" borderId="0"/>
    <xf numFmtId="0" fontId="1" fillId="0" borderId="0"/>
    <xf numFmtId="0" fontId="37" fillId="0" borderId="0"/>
    <xf numFmtId="164" fontId="8" fillId="0" borderId="0" applyFont="0" applyFill="0" applyBorder="0" applyAlignment="0" applyProtection="0"/>
    <xf numFmtId="0" fontId="1" fillId="0" borderId="0"/>
    <xf numFmtId="164" fontId="1" fillId="0" borderId="0" applyFont="0" applyFill="0" applyBorder="0" applyAlignment="0" applyProtection="0"/>
    <xf numFmtId="164" fontId="37" fillId="0" borderId="0" applyFont="0" applyFill="0" applyBorder="0" applyAlignment="0" applyProtection="0"/>
    <xf numFmtId="0" fontId="114" fillId="0" borderId="0"/>
    <xf numFmtId="0" fontId="114" fillId="0" borderId="0"/>
  </cellStyleXfs>
  <cellXfs count="449">
    <xf numFmtId="0" fontId="0" fillId="0" borderId="0" xfId="0"/>
    <xf numFmtId="2" fontId="11" fillId="0" borderId="3" xfId="0" applyNumberFormat="1" applyFont="1" applyFill="1" applyBorder="1" applyAlignment="1">
      <alignment horizontal="center" vertical="center" wrapText="1"/>
    </xf>
    <xf numFmtId="0" fontId="11" fillId="0" borderId="3" xfId="0" applyFont="1" applyFill="1" applyBorder="1" applyAlignment="1">
      <alignment horizontal="left" vertical="center" wrapText="1"/>
    </xf>
    <xf numFmtId="0" fontId="11" fillId="0" borderId="0" xfId="0" applyFont="1" applyFill="1"/>
    <xf numFmtId="0" fontId="13" fillId="0" borderId="0" xfId="0" applyFont="1" applyFill="1"/>
    <xf numFmtId="0" fontId="13" fillId="0" borderId="3" xfId="0" applyFont="1" applyFill="1" applyBorder="1" applyAlignment="1">
      <alignment horizontal="center" vertical="center" wrapText="1"/>
    </xf>
    <xf numFmtId="0" fontId="13" fillId="0" borderId="3" xfId="0" applyFont="1" applyFill="1" applyBorder="1" applyAlignment="1">
      <alignment horizontal="left" vertical="center" wrapText="1"/>
    </xf>
    <xf numFmtId="0" fontId="13" fillId="0" borderId="3" xfId="0" applyFont="1" applyBorder="1" applyAlignment="1">
      <alignment horizontal="left" vertical="center" wrapText="1"/>
    </xf>
    <xf numFmtId="0" fontId="14" fillId="0" borderId="3" xfId="0" applyFont="1" applyBorder="1" applyAlignment="1">
      <alignment horizontal="left" vertical="center" wrapText="1"/>
    </xf>
    <xf numFmtId="0" fontId="23" fillId="0" borderId="0" xfId="85" applyFont="1"/>
    <xf numFmtId="0" fontId="23" fillId="0" borderId="0" xfId="85" applyFont="1" applyAlignment="1">
      <alignment wrapText="1"/>
    </xf>
    <xf numFmtId="0" fontId="19" fillId="5" borderId="0" xfId="85" applyFont="1" applyFill="1"/>
    <xf numFmtId="0" fontId="19" fillId="5" borderId="0" xfId="85" applyFont="1" applyFill="1" applyAlignment="1">
      <alignment horizontal="left"/>
    </xf>
    <xf numFmtId="0" fontId="19" fillId="5" borderId="0" xfId="85" applyFont="1" applyFill="1" applyAlignment="1">
      <alignment horizontal="center" vertical="center"/>
    </xf>
    <xf numFmtId="0" fontId="24" fillId="5" borderId="3" xfId="85" applyFont="1" applyFill="1" applyBorder="1" applyAlignment="1">
      <alignment horizontal="center" vertical="center" wrapText="1"/>
    </xf>
    <xf numFmtId="0" fontId="44" fillId="5" borderId="0" xfId="280" applyFont="1" applyFill="1"/>
    <xf numFmtId="49" fontId="83" fillId="47" borderId="3" xfId="80" applyNumberFormat="1" applyFont="1" applyFill="1" applyBorder="1" applyAlignment="1" applyProtection="1">
      <alignment horizontal="center" vertical="center" wrapText="1"/>
    </xf>
    <xf numFmtId="0" fontId="13" fillId="47" borderId="3" xfId="281" applyFont="1" applyFill="1" applyBorder="1" applyAlignment="1" applyProtection="1">
      <alignment horizontal="center" vertical="center" wrapText="1"/>
    </xf>
    <xf numFmtId="0" fontId="13" fillId="47" borderId="3" xfId="280" applyFont="1" applyFill="1" applyBorder="1" applyAlignment="1">
      <alignment horizontal="center" vertical="center" wrapText="1"/>
    </xf>
    <xf numFmtId="0" fontId="83" fillId="47" borderId="3" xfId="280" applyFont="1" applyFill="1" applyBorder="1" applyAlignment="1" applyProtection="1">
      <alignment horizontal="center" vertical="center" wrapText="1"/>
    </xf>
    <xf numFmtId="0" fontId="13" fillId="5" borderId="0" xfId="280" applyFont="1" applyFill="1" applyAlignment="1">
      <alignment horizontal="center" vertical="center" wrapText="1"/>
    </xf>
    <xf numFmtId="49" fontId="14" fillId="0" borderId="3" xfId="280" applyNumberFormat="1" applyFont="1" applyBorder="1" applyAlignment="1" applyProtection="1">
      <alignment horizontal="center" vertical="center" wrapText="1"/>
    </xf>
    <xf numFmtId="0" fontId="84" fillId="0" borderId="3" xfId="280" applyFont="1" applyBorder="1" applyAlignment="1" applyProtection="1">
      <alignment horizontal="left" vertical="center" wrapText="1" indent="1"/>
    </xf>
    <xf numFmtId="0" fontId="14" fillId="0" borderId="3" xfId="280" applyFont="1" applyBorder="1" applyAlignment="1" applyProtection="1">
      <alignment horizontal="center" vertical="center"/>
    </xf>
    <xf numFmtId="0" fontId="14" fillId="5" borderId="0" xfId="280" applyFont="1" applyFill="1"/>
    <xf numFmtId="4" fontId="14" fillId="5" borderId="0" xfId="280" applyNumberFormat="1" applyFont="1" applyFill="1"/>
    <xf numFmtId="0" fontId="13" fillId="5" borderId="0" xfId="280" applyFont="1" applyFill="1"/>
    <xf numFmtId="0" fontId="13" fillId="5" borderId="0" xfId="280" applyFont="1" applyFill="1" applyAlignment="1">
      <alignment wrapText="1"/>
    </xf>
    <xf numFmtId="0" fontId="19" fillId="5" borderId="29" xfId="85" applyFont="1" applyFill="1" applyBorder="1" applyAlignment="1"/>
    <xf numFmtId="0" fontId="82" fillId="0" borderId="25" xfId="279" applyFont="1" applyFill="1" applyBorder="1" applyAlignment="1" applyProtection="1">
      <alignment vertical="center" wrapText="1"/>
    </xf>
    <xf numFmtId="49" fontId="13" fillId="0" borderId="3" xfId="0" applyNumberFormat="1" applyFont="1" applyFill="1" applyBorder="1" applyAlignment="1">
      <alignment horizontal="center" vertical="center" wrapText="1"/>
    </xf>
    <xf numFmtId="49" fontId="13" fillId="0" borderId="3" xfId="0" applyNumberFormat="1" applyFont="1" applyFill="1" applyBorder="1" applyAlignment="1">
      <alignment horizontal="center" wrapText="1"/>
    </xf>
    <xf numFmtId="2" fontId="13" fillId="0" borderId="3" xfId="0" applyNumberFormat="1" applyFont="1" applyFill="1" applyBorder="1" applyAlignment="1">
      <alignment horizontal="center" vertical="center" wrapText="1"/>
    </xf>
    <xf numFmtId="0" fontId="11" fillId="48" borderId="0" xfId="0" applyFont="1" applyFill="1"/>
    <xf numFmtId="0" fontId="11" fillId="49" borderId="0" xfId="0" applyFont="1" applyFill="1"/>
    <xf numFmtId="0" fontId="11" fillId="50" borderId="0" xfId="0" applyFont="1" applyFill="1"/>
    <xf numFmtId="167" fontId="11" fillId="50" borderId="0" xfId="0" applyNumberFormat="1" applyFont="1" applyFill="1"/>
    <xf numFmtId="164" fontId="11" fillId="0" borderId="3" xfId="1442" applyFont="1" applyFill="1" applyBorder="1" applyAlignment="1">
      <alignment horizontal="center" vertical="center" wrapText="1"/>
    </xf>
    <xf numFmtId="0" fontId="97" fillId="51" borderId="3" xfId="0" applyFont="1" applyFill="1" applyBorder="1" applyAlignment="1">
      <alignment horizontal="left" vertical="center" wrapText="1"/>
    </xf>
    <xf numFmtId="2" fontId="12" fillId="51" borderId="3" xfId="0" applyNumberFormat="1" applyFont="1" applyFill="1" applyBorder="1" applyAlignment="1">
      <alignment horizontal="center" vertical="center" wrapText="1"/>
    </xf>
    <xf numFmtId="0" fontId="98" fillId="0" borderId="3" xfId="0" applyFont="1" applyFill="1" applyBorder="1" applyAlignment="1">
      <alignment horizontal="left" vertical="center" wrapText="1"/>
    </xf>
    <xf numFmtId="167" fontId="11" fillId="0" borderId="3" xfId="0" applyNumberFormat="1" applyFont="1" applyFill="1" applyBorder="1" applyAlignment="1">
      <alignment horizontal="center" vertical="center" wrapText="1"/>
    </xf>
    <xf numFmtId="0" fontId="12" fillId="51" borderId="3" xfId="0" applyFont="1" applyFill="1" applyBorder="1" applyAlignment="1">
      <alignment horizontal="left" vertical="center" wrapText="1"/>
    </xf>
    <xf numFmtId="190" fontId="12" fillId="51" borderId="3" xfId="1442"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3" xfId="1442" applyNumberFormat="1" applyFont="1" applyFill="1" applyBorder="1" applyAlignment="1">
      <alignment horizontal="center" vertical="center" wrapText="1"/>
    </xf>
    <xf numFmtId="0" fontId="11" fillId="0" borderId="3" xfId="0" applyNumberFormat="1" applyFont="1" applyFill="1" applyBorder="1" applyAlignment="1">
      <alignment horizontal="center" vertical="center" wrapText="1"/>
    </xf>
    <xf numFmtId="0" fontId="12" fillId="51" borderId="3" xfId="0" applyFont="1" applyFill="1" applyBorder="1" applyAlignment="1">
      <alignment horizontal="center" vertical="center" wrapText="1"/>
    </xf>
    <xf numFmtId="191" fontId="12" fillId="51" borderId="3" xfId="1442" applyNumberFormat="1" applyFont="1" applyFill="1" applyBorder="1" applyAlignment="1">
      <alignment horizontal="center" vertical="center" wrapText="1"/>
    </xf>
    <xf numFmtId="167" fontId="11" fillId="0" borderId="0" xfId="0" applyNumberFormat="1" applyFont="1" applyFill="1"/>
    <xf numFmtId="0" fontId="11" fillId="0" borderId="3" xfId="0" applyFont="1" applyFill="1" applyBorder="1" applyAlignment="1">
      <alignment horizontal="center" vertical="center" wrapText="1"/>
    </xf>
    <xf numFmtId="167" fontId="14" fillId="0" borderId="3" xfId="0" applyNumberFormat="1" applyFont="1" applyFill="1" applyBorder="1" applyAlignment="1">
      <alignment horizontal="center" vertical="center" wrapText="1"/>
    </xf>
    <xf numFmtId="189" fontId="13" fillId="0" borderId="0" xfId="0" applyNumberFormat="1" applyFont="1" applyFill="1" applyAlignment="1">
      <alignment horizontal="right" vertical="center"/>
    </xf>
    <xf numFmtId="0" fontId="13" fillId="0" borderId="3" xfId="0" applyNumberFormat="1" applyFont="1" applyFill="1" applyBorder="1" applyAlignment="1">
      <alignment horizontal="center" vertical="center" wrapText="1"/>
    </xf>
    <xf numFmtId="0" fontId="19" fillId="0" borderId="0" xfId="1441" applyFont="1" applyFill="1" applyBorder="1"/>
    <xf numFmtId="4" fontId="11" fillId="0" borderId="3" xfId="0" applyNumberFormat="1" applyFont="1" applyFill="1" applyBorder="1" applyAlignment="1">
      <alignment horizontal="center" vertical="center" wrapText="1"/>
    </xf>
    <xf numFmtId="0" fontId="11" fillId="0" borderId="3" xfId="0" applyFont="1" applyFill="1" applyBorder="1" applyAlignment="1">
      <alignment horizontal="center" vertical="center" textRotation="90" wrapText="1"/>
    </xf>
    <xf numFmtId="0" fontId="12" fillId="0" borderId="3" xfId="0" applyFont="1" applyFill="1" applyBorder="1" applyAlignment="1">
      <alignment horizontal="center" vertical="center" wrapText="1"/>
    </xf>
    <xf numFmtId="192" fontId="12" fillId="0" borderId="5" xfId="0" applyNumberFormat="1" applyFont="1" applyFill="1" applyBorder="1"/>
    <xf numFmtId="0" fontId="12" fillId="0" borderId="5" xfId="0" applyFont="1" applyFill="1" applyBorder="1" applyAlignment="1">
      <alignment horizontal="center"/>
    </xf>
    <xf numFmtId="2" fontId="12" fillId="0" borderId="5" xfId="0" applyNumberFormat="1" applyFont="1" applyFill="1" applyBorder="1" applyAlignment="1">
      <alignment horizontal="center"/>
    </xf>
    <xf numFmtId="0" fontId="11" fillId="0" borderId="7" xfId="0" applyFont="1" applyFill="1" applyBorder="1"/>
    <xf numFmtId="191" fontId="12" fillId="0" borderId="7" xfId="0" applyNumberFormat="1" applyFont="1" applyFill="1" applyBorder="1"/>
    <xf numFmtId="0" fontId="11" fillId="0" borderId="33" xfId="0" applyFont="1" applyFill="1" applyBorder="1" applyAlignment="1">
      <alignment horizontal="left" vertical="center" wrapText="1"/>
    </xf>
    <xf numFmtId="0" fontId="11" fillId="0" borderId="3" xfId="0" applyFont="1" applyFill="1" applyBorder="1" applyAlignment="1">
      <alignment horizontal="center" vertical="center" wrapText="1"/>
    </xf>
    <xf numFmtId="0" fontId="19" fillId="5" borderId="1" xfId="85" applyFont="1" applyFill="1" applyBorder="1" applyAlignment="1">
      <alignment horizontal="center" vertical="center" wrapText="1"/>
    </xf>
    <xf numFmtId="0" fontId="19" fillId="5" borderId="1" xfId="85" applyFont="1" applyFill="1" applyBorder="1" applyAlignment="1">
      <alignment horizontal="center" vertical="center"/>
    </xf>
    <xf numFmtId="2" fontId="19" fillId="5" borderId="1" xfId="85" applyNumberFormat="1" applyFont="1" applyFill="1" applyBorder="1" applyAlignment="1">
      <alignment horizontal="center" vertical="center"/>
    </xf>
    <xf numFmtId="2" fontId="19" fillId="5" borderId="5" xfId="85" applyNumberFormat="1" applyFont="1" applyFill="1" applyBorder="1" applyAlignment="1">
      <alignment horizontal="center" vertical="center" wrapText="1"/>
    </xf>
    <xf numFmtId="0" fontId="17" fillId="5" borderId="3" xfId="0" applyFont="1" applyFill="1" applyBorder="1" applyAlignment="1">
      <alignment horizontal="center" vertical="center" wrapText="1"/>
    </xf>
    <xf numFmtId="2" fontId="19" fillId="5" borderId="3" xfId="85" applyNumberFormat="1" applyFont="1" applyFill="1" applyBorder="1" applyAlignment="1">
      <alignment horizontal="center" vertical="center"/>
    </xf>
    <xf numFmtId="0" fontId="19" fillId="5" borderId="3" xfId="85" applyFont="1" applyFill="1" applyBorder="1" applyAlignment="1">
      <alignment horizontal="center" vertical="center" wrapText="1"/>
    </xf>
    <xf numFmtId="2" fontId="18" fillId="5" borderId="3" xfId="85" applyNumberFormat="1" applyFont="1" applyFill="1" applyBorder="1" applyAlignment="1">
      <alignment horizontal="center" vertical="center"/>
    </xf>
    <xf numFmtId="0" fontId="19" fillId="5" borderId="0" xfId="85" applyFont="1" applyFill="1" applyAlignment="1">
      <alignment horizontal="center" vertical="center" wrapText="1"/>
    </xf>
    <xf numFmtId="2" fontId="19" fillId="5" borderId="0" xfId="85" applyNumberFormat="1" applyFont="1" applyFill="1" applyAlignment="1">
      <alignment horizontal="center" vertical="center"/>
    </xf>
    <xf numFmtId="0" fontId="14" fillId="5" borderId="3" xfId="280" applyFont="1" applyFill="1" applyBorder="1"/>
    <xf numFmtId="4" fontId="14" fillId="5" borderId="3" xfId="280" applyNumberFormat="1" applyFont="1" applyFill="1" applyBorder="1"/>
    <xf numFmtId="0" fontId="11" fillId="0" borderId="3" xfId="0" applyFont="1" applyFill="1" applyBorder="1" applyAlignment="1">
      <alignment horizontal="center" vertical="center" wrapText="1"/>
    </xf>
    <xf numFmtId="190" fontId="18" fillId="0" borderId="3" xfId="1442" applyNumberFormat="1" applyFont="1" applyFill="1" applyBorder="1" applyAlignment="1">
      <alignment horizontal="center" vertical="center"/>
    </xf>
    <xf numFmtId="167" fontId="11" fillId="0" borderId="3" xfId="0" applyNumberFormat="1" applyFont="1" applyFill="1" applyBorder="1" applyAlignment="1">
      <alignment horizontal="left" vertical="center" wrapText="1"/>
    </xf>
    <xf numFmtId="164" fontId="12" fillId="51" borderId="3" xfId="1442" applyNumberFormat="1" applyFont="1" applyFill="1" applyBorder="1" applyAlignment="1">
      <alignment horizontal="center" vertical="center" wrapText="1"/>
    </xf>
    <xf numFmtId="2" fontId="99" fillId="0" borderId="3" xfId="0" applyNumberFormat="1" applyFont="1" applyFill="1" applyBorder="1" applyAlignment="1">
      <alignment horizontal="left"/>
    </xf>
    <xf numFmtId="190" fontId="99" fillId="0" borderId="3" xfId="0" applyNumberFormat="1" applyFont="1" applyFill="1" applyBorder="1" applyAlignment="1">
      <alignment horizontal="left"/>
    </xf>
    <xf numFmtId="164" fontId="99" fillId="0" borderId="3" xfId="0" applyNumberFormat="1" applyFont="1" applyFill="1" applyBorder="1" applyAlignment="1">
      <alignment horizontal="left" vertical="center"/>
    </xf>
    <xf numFmtId="0" fontId="11" fillId="0" borderId="3" xfId="0" applyFont="1" applyFill="1" applyBorder="1"/>
    <xf numFmtId="4" fontId="13" fillId="0" borderId="3" xfId="1442" applyNumberFormat="1" applyFont="1" applyFill="1" applyBorder="1" applyAlignment="1">
      <alignment horizontal="right" vertical="center" wrapText="1"/>
    </xf>
    <xf numFmtId="0" fontId="11" fillId="0" borderId="10" xfId="0" applyFont="1" applyFill="1" applyBorder="1" applyAlignment="1">
      <alignment horizontal="left" vertical="center" wrapText="1"/>
    </xf>
    <xf numFmtId="0" fontId="11" fillId="0" borderId="10" xfId="0" applyFont="1" applyFill="1" applyBorder="1"/>
    <xf numFmtId="0" fontId="12" fillId="51" borderId="10" xfId="0" applyFont="1" applyFill="1" applyBorder="1"/>
    <xf numFmtId="0" fontId="12" fillId="51" borderId="10" xfId="0" applyFont="1" applyFill="1" applyBorder="1" applyAlignment="1">
      <alignment horizontal="left" vertical="center" wrapText="1"/>
    </xf>
    <xf numFmtId="0" fontId="100" fillId="0" borderId="10" xfId="0" applyFont="1" applyFill="1" applyBorder="1"/>
    <xf numFmtId="0" fontId="100" fillId="0" borderId="31" xfId="0" applyFont="1" applyFill="1" applyBorder="1"/>
    <xf numFmtId="4" fontId="11" fillId="0" borderId="0" xfId="0" applyNumberFormat="1" applyFont="1" applyFill="1"/>
    <xf numFmtId="4" fontId="12" fillId="0" borderId="0" xfId="0" applyNumberFormat="1" applyFont="1" applyFill="1"/>
    <xf numFmtId="167" fontId="14" fillId="0" borderId="0" xfId="0" applyNumberFormat="1" applyFont="1" applyFill="1"/>
    <xf numFmtId="0" fontId="11" fillId="0" borderId="0" xfId="0" applyFont="1" applyFill="1"/>
    <xf numFmtId="2" fontId="18" fillId="0" borderId="3" xfId="1442" applyNumberFormat="1" applyFont="1" applyFill="1" applyBorder="1" applyAlignment="1">
      <alignment horizontal="center" vertical="center"/>
    </xf>
    <xf numFmtId="193" fontId="12" fillId="51" borderId="3" xfId="0" applyNumberFormat="1" applyFont="1" applyFill="1" applyBorder="1"/>
    <xf numFmtId="0" fontId="11" fillId="5" borderId="0" xfId="0" applyFont="1" applyFill="1"/>
    <xf numFmtId="14" fontId="11" fillId="5" borderId="0" xfId="0" applyNumberFormat="1" applyFont="1" applyFill="1"/>
    <xf numFmtId="16" fontId="11" fillId="5" borderId="7" xfId="0" applyNumberFormat="1" applyFont="1" applyFill="1" applyBorder="1" applyAlignment="1">
      <alignment horizontal="center" vertical="center" wrapText="1"/>
    </xf>
    <xf numFmtId="0" fontId="15" fillId="5" borderId="7" xfId="0" applyFont="1" applyFill="1" applyBorder="1" applyAlignment="1">
      <alignment vertical="center" wrapText="1"/>
    </xf>
    <xf numFmtId="167" fontId="11" fillId="5" borderId="3" xfId="0" applyNumberFormat="1" applyFont="1" applyFill="1" applyBorder="1" applyAlignment="1">
      <alignment wrapText="1"/>
    </xf>
    <xf numFmtId="168" fontId="11" fillId="5" borderId="3" xfId="0" applyNumberFormat="1" applyFont="1" applyFill="1" applyBorder="1" applyAlignment="1">
      <alignment wrapText="1"/>
    </xf>
    <xf numFmtId="4" fontId="11" fillId="5" borderId="3" xfId="0" applyNumberFormat="1" applyFont="1" applyFill="1" applyBorder="1" applyAlignment="1">
      <alignment wrapText="1"/>
    </xf>
    <xf numFmtId="168" fontId="16" fillId="5" borderId="3" xfId="0" applyNumberFormat="1" applyFont="1" applyFill="1" applyBorder="1" applyAlignment="1">
      <alignment wrapText="1"/>
    </xf>
    <xf numFmtId="0" fontId="11" fillId="5" borderId="3" xfId="0" applyFont="1" applyFill="1" applyBorder="1" applyAlignment="1">
      <alignment wrapText="1"/>
    </xf>
    <xf numFmtId="0" fontId="16" fillId="5" borderId="3" xfId="0" applyFont="1" applyFill="1" applyBorder="1" applyAlignment="1">
      <alignment wrapText="1"/>
    </xf>
    <xf numFmtId="168" fontId="15" fillId="5" borderId="3" xfId="0" applyNumberFormat="1" applyFont="1" applyFill="1" applyBorder="1" applyAlignment="1">
      <alignment wrapText="1"/>
    </xf>
    <xf numFmtId="167" fontId="15" fillId="5" borderId="3" xfId="0" applyNumberFormat="1" applyFont="1" applyFill="1" applyBorder="1" applyAlignment="1">
      <alignment wrapText="1"/>
    </xf>
    <xf numFmtId="167" fontId="12" fillId="5" borderId="3" xfId="0" applyNumberFormat="1" applyFont="1" applyFill="1" applyBorder="1" applyAlignment="1">
      <alignment wrapText="1"/>
    </xf>
    <xf numFmtId="0" fontId="13" fillId="5" borderId="0" xfId="0" applyFont="1" applyFill="1" applyBorder="1" applyAlignment="1">
      <alignment horizontal="center" vertical="center" textRotation="90" wrapText="1"/>
    </xf>
    <xf numFmtId="16" fontId="13" fillId="5" borderId="0" xfId="0" applyNumberFormat="1" applyFont="1" applyFill="1" applyBorder="1" applyAlignment="1">
      <alignment horizontal="center" vertical="center" wrapText="1"/>
    </xf>
    <xf numFmtId="0" fontId="13" fillId="5" borderId="0" xfId="0" applyFont="1" applyFill="1"/>
    <xf numFmtId="0" fontId="102" fillId="5" borderId="0" xfId="0" applyFont="1" applyFill="1" applyBorder="1" applyAlignment="1">
      <alignment horizontal="right" vertical="center" wrapText="1"/>
    </xf>
    <xf numFmtId="195" fontId="14" fillId="5" borderId="0" xfId="0" applyNumberFormat="1" applyFont="1" applyFill="1" applyBorder="1" applyAlignment="1">
      <alignment wrapText="1"/>
    </xf>
    <xf numFmtId="167" fontId="14" fillId="5" borderId="0" xfId="0" applyNumberFormat="1" applyFont="1" applyFill="1" applyBorder="1" applyAlignment="1">
      <alignment wrapText="1"/>
    </xf>
    <xf numFmtId="2" fontId="14" fillId="5" borderId="0" xfId="0" applyNumberFormat="1" applyFont="1" applyFill="1" applyBorder="1" applyAlignment="1">
      <alignment wrapText="1"/>
    </xf>
    <xf numFmtId="0" fontId="11" fillId="0" borderId="0" xfId="0" applyFont="1" applyFill="1" applyAlignment="1"/>
    <xf numFmtId="0" fontId="11" fillId="0" borderId="3" xfId="0" applyFont="1" applyFill="1" applyBorder="1" applyAlignment="1">
      <alignment horizontal="center" vertical="center" wrapText="1"/>
    </xf>
    <xf numFmtId="0" fontId="12" fillId="51" borderId="3" xfId="0" applyFont="1" applyFill="1" applyBorder="1" applyAlignment="1">
      <alignment horizontal="center" vertical="center" wrapText="1"/>
    </xf>
    <xf numFmtId="0" fontId="11" fillId="0" borderId="3" xfId="0" applyFont="1" applyFill="1" applyBorder="1"/>
    <xf numFmtId="0" fontId="104" fillId="0" borderId="0" xfId="256" applyFont="1" applyFill="1" applyAlignment="1">
      <alignment horizontal="center" vertical="center"/>
    </xf>
    <xf numFmtId="164" fontId="104" fillId="0" borderId="42" xfId="256" applyNumberFormat="1" applyFont="1" applyFill="1" applyBorder="1" applyAlignment="1">
      <alignment horizontal="center" vertical="center"/>
    </xf>
    <xf numFmtId="170" fontId="13" fillId="0" borderId="3" xfId="0" applyNumberFormat="1" applyFont="1" applyFill="1" applyBorder="1" applyAlignment="1">
      <alignment horizontal="center" vertical="center" wrapText="1"/>
    </xf>
    <xf numFmtId="0" fontId="97" fillId="51" borderId="5" xfId="0" applyFont="1" applyFill="1" applyBorder="1" applyAlignment="1">
      <alignment horizontal="left" vertical="center" wrapText="1"/>
    </xf>
    <xf numFmtId="191" fontId="12" fillId="51" borderId="5" xfId="1442" applyNumberFormat="1" applyFont="1" applyFill="1" applyBorder="1" applyAlignment="1">
      <alignment horizontal="center" vertical="center" wrapText="1"/>
    </xf>
    <xf numFmtId="0" fontId="11" fillId="0" borderId="7" xfId="0" applyFont="1" applyFill="1" applyBorder="1" applyAlignment="1">
      <alignment horizontal="left" vertical="center" wrapText="1"/>
    </xf>
    <xf numFmtId="0" fontId="11" fillId="0" borderId="47" xfId="0" applyFont="1" applyFill="1" applyBorder="1"/>
    <xf numFmtId="0" fontId="100" fillId="0" borderId="51" xfId="0" applyFont="1" applyFill="1" applyBorder="1"/>
    <xf numFmtId="2" fontId="99" fillId="0" borderId="51" xfId="0" applyNumberFormat="1" applyFont="1" applyFill="1" applyBorder="1" applyAlignment="1">
      <alignment horizontal="left"/>
    </xf>
    <xf numFmtId="192" fontId="12" fillId="0" borderId="51" xfId="0" applyNumberFormat="1" applyFont="1" applyFill="1" applyBorder="1"/>
    <xf numFmtId="193" fontId="11" fillId="48" borderId="0" xfId="0" applyNumberFormat="1" applyFont="1" applyFill="1"/>
    <xf numFmtId="0" fontId="11" fillId="0" borderId="32" xfId="0" applyFont="1" applyFill="1" applyBorder="1"/>
    <xf numFmtId="0" fontId="11" fillId="0" borderId="51" xfId="0" applyFont="1" applyFill="1" applyBorder="1"/>
    <xf numFmtId="194" fontId="12" fillId="0" borderId="51" xfId="0" applyNumberFormat="1" applyFont="1" applyFill="1" applyBorder="1"/>
    <xf numFmtId="164" fontId="11" fillId="0" borderId="0" xfId="0" applyNumberFormat="1" applyFont="1" applyFill="1"/>
    <xf numFmtId="10" fontId="11" fillId="0" borderId="0" xfId="0" applyNumberFormat="1" applyFont="1" applyFill="1"/>
    <xf numFmtId="0" fontId="11" fillId="5" borderId="3" xfId="0" applyFont="1" applyFill="1" applyBorder="1" applyAlignment="1">
      <alignment horizontal="center" vertical="center" wrapText="1"/>
    </xf>
    <xf numFmtId="167" fontId="11" fillId="5" borderId="3" xfId="0" applyNumberFormat="1" applyFont="1" applyFill="1" applyBorder="1" applyAlignment="1">
      <alignment horizontal="center" vertical="center" wrapText="1"/>
    </xf>
    <xf numFmtId="0" fontId="19" fillId="5" borderId="0" xfId="85" applyFont="1" applyFill="1" applyAlignment="1">
      <alignment horizontal="center" vertical="center"/>
    </xf>
    <xf numFmtId="1" fontId="11" fillId="5" borderId="3" xfId="0" applyNumberFormat="1" applyFont="1" applyFill="1" applyBorder="1" applyAlignment="1">
      <alignment wrapText="1"/>
    </xf>
    <xf numFmtId="0" fontId="12" fillId="5" borderId="3" xfId="0" applyFont="1" applyFill="1" applyBorder="1" applyAlignment="1">
      <alignment horizontal="center" vertical="center" wrapText="1"/>
    </xf>
    <xf numFmtId="195" fontId="14" fillId="5" borderId="3" xfId="0" applyNumberFormat="1" applyFont="1" applyFill="1" applyBorder="1" applyAlignment="1">
      <alignment wrapText="1"/>
    </xf>
    <xf numFmtId="0" fontId="11" fillId="5" borderId="3" xfId="0" applyFont="1" applyFill="1" applyBorder="1"/>
    <xf numFmtId="191" fontId="14" fillId="5" borderId="3" xfId="1442" applyNumberFormat="1" applyFont="1" applyFill="1" applyBorder="1" applyAlignment="1">
      <alignment wrapText="1"/>
    </xf>
    <xf numFmtId="0" fontId="12" fillId="51"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2" fillId="51" borderId="53" xfId="0" applyFont="1" applyFill="1" applyBorder="1" applyAlignment="1">
      <alignment horizontal="center" vertical="center" wrapText="1"/>
    </xf>
    <xf numFmtId="2" fontId="12" fillId="51" borderId="53" xfId="0" applyNumberFormat="1" applyFont="1" applyFill="1" applyBorder="1" applyAlignment="1">
      <alignment horizontal="center" vertical="center" wrapText="1"/>
    </xf>
    <xf numFmtId="0" fontId="23" fillId="0" borderId="0" xfId="85" applyFont="1" applyAlignment="1">
      <alignment horizontal="center"/>
    </xf>
    <xf numFmtId="0" fontId="98" fillId="0" borderId="3" xfId="85" applyFont="1" applyBorder="1" applyAlignment="1">
      <alignment horizontal="center" vertical="center" wrapText="1"/>
    </xf>
    <xf numFmtId="0" fontId="98" fillId="5" borderId="3" xfId="85" applyFont="1" applyFill="1" applyBorder="1" applyAlignment="1">
      <alignment wrapText="1"/>
    </xf>
    <xf numFmtId="0" fontId="98" fillId="5" borderId="3" xfId="85" applyFont="1" applyFill="1" applyBorder="1" applyAlignment="1">
      <alignment horizontal="center"/>
    </xf>
    <xf numFmtId="0" fontId="98" fillId="5" borderId="3" xfId="85" applyFont="1" applyFill="1" applyBorder="1"/>
    <xf numFmtId="0" fontId="98" fillId="5" borderId="0" xfId="85" applyFont="1" applyFill="1" applyBorder="1"/>
    <xf numFmtId="0" fontId="97" fillId="5" borderId="3" xfId="85" applyFont="1" applyFill="1" applyBorder="1" applyAlignment="1">
      <alignment horizontal="center"/>
    </xf>
    <xf numFmtId="0" fontId="98" fillId="5" borderId="0" xfId="85" applyFont="1" applyFill="1" applyBorder="1" applyAlignment="1">
      <alignment horizontal="center"/>
    </xf>
    <xf numFmtId="0" fontId="98" fillId="5" borderId="0" xfId="85" applyFont="1" applyFill="1" applyBorder="1" applyAlignment="1">
      <alignment wrapText="1"/>
    </xf>
    <xf numFmtId="0" fontId="97" fillId="5" borderId="0" xfId="85" applyFont="1" applyFill="1" applyBorder="1" applyAlignment="1">
      <alignment horizontal="center"/>
    </xf>
    <xf numFmtId="0" fontId="98" fillId="5" borderId="0" xfId="85" applyFont="1" applyFill="1" applyAlignment="1">
      <alignment horizontal="center"/>
    </xf>
    <xf numFmtId="193" fontId="11" fillId="5" borderId="0" xfId="0" applyNumberFormat="1" applyFont="1" applyFill="1" applyAlignment="1"/>
    <xf numFmtId="0" fontId="11" fillId="0" borderId="3" xfId="0" applyFont="1" applyFill="1" applyBorder="1"/>
    <xf numFmtId="0" fontId="109" fillId="0" borderId="3" xfId="0" applyFont="1" applyFill="1" applyBorder="1"/>
    <xf numFmtId="0" fontId="109" fillId="0" borderId="3" xfId="0" applyFont="1" applyFill="1" applyBorder="1" applyAlignment="1">
      <alignment horizontal="center" vertical="center"/>
    </xf>
    <xf numFmtId="193" fontId="11" fillId="0" borderId="0" xfId="0" applyNumberFormat="1" applyFont="1" applyFill="1"/>
    <xf numFmtId="0" fontId="23" fillId="5" borderId="0" xfId="85" applyFont="1" applyFill="1" applyAlignment="1">
      <alignment wrapText="1"/>
    </xf>
    <xf numFmtId="2" fontId="99" fillId="5" borderId="3" xfId="0" applyNumberFormat="1" applyFont="1" applyFill="1" applyBorder="1" applyAlignment="1">
      <alignment horizontal="left"/>
    </xf>
    <xf numFmtId="190" fontId="99" fillId="0" borderId="3" xfId="0" applyNumberFormat="1" applyFont="1" applyFill="1" applyBorder="1" applyAlignment="1">
      <alignment horizontal="center"/>
    </xf>
    <xf numFmtId="0" fontId="11" fillId="5" borderId="3" xfId="0" applyFont="1" applyFill="1" applyBorder="1" applyAlignment="1">
      <alignment wrapText="1"/>
    </xf>
    <xf numFmtId="191" fontId="12" fillId="0" borderId="0" xfId="1442" applyNumberFormat="1" applyFont="1" applyFill="1"/>
    <xf numFmtId="164" fontId="12" fillId="0" borderId="0" xfId="1442" applyNumberFormat="1" applyFont="1" applyFill="1"/>
    <xf numFmtId="0" fontId="11" fillId="0" borderId="3" xfId="0" applyFont="1" applyFill="1" applyBorder="1" applyAlignment="1">
      <alignment horizontal="center" vertical="center" wrapText="1"/>
    </xf>
    <xf numFmtId="0" fontId="12" fillId="0" borderId="0" xfId="0" applyFont="1" applyFill="1"/>
    <xf numFmtId="164" fontId="11" fillId="0" borderId="0" xfId="1442" applyFont="1" applyFill="1"/>
    <xf numFmtId="164" fontId="12" fillId="0" borderId="0" xfId="1442" applyFont="1" applyFill="1"/>
    <xf numFmtId="191" fontId="109" fillId="0" borderId="3" xfId="1442" applyNumberFormat="1" applyFont="1" applyFill="1" applyBorder="1"/>
    <xf numFmtId="0" fontId="19" fillId="0" borderId="0" xfId="1441" applyFont="1" applyBorder="1" applyAlignment="1">
      <alignment horizontal="center"/>
    </xf>
    <xf numFmtId="167" fontId="11" fillId="5" borderId="0" xfId="0" applyNumberFormat="1" applyFont="1" applyFill="1" applyAlignment="1"/>
    <xf numFmtId="164" fontId="99" fillId="0" borderId="52" xfId="1442" applyFont="1" applyFill="1" applyBorder="1" applyAlignment="1">
      <alignment horizontal="left"/>
    </xf>
    <xf numFmtId="0" fontId="19" fillId="0" borderId="1" xfId="1441" applyFont="1" applyBorder="1" applyAlignment="1">
      <alignment horizontal="center"/>
    </xf>
    <xf numFmtId="193" fontId="13" fillId="0" borderId="0" xfId="0" applyNumberFormat="1" applyFont="1" applyFill="1"/>
    <xf numFmtId="164" fontId="13" fillId="0" borderId="0" xfId="1442" applyNumberFormat="1" applyFont="1" applyFill="1"/>
    <xf numFmtId="0" fontId="109" fillId="0" borderId="0" xfId="0" applyFont="1" applyFill="1" applyAlignment="1">
      <alignment horizontal="center" vertical="center"/>
    </xf>
    <xf numFmtId="164" fontId="13" fillId="0" borderId="0" xfId="0" applyNumberFormat="1" applyFont="1" applyFill="1"/>
    <xf numFmtId="0" fontId="11" fillId="5" borderId="3" xfId="0" applyFont="1" applyFill="1" applyBorder="1" applyAlignment="1">
      <alignment wrapText="1"/>
    </xf>
    <xf numFmtId="191" fontId="11" fillId="49" borderId="0" xfId="1442" applyNumberFormat="1" applyFont="1" applyFill="1"/>
    <xf numFmtId="167" fontId="12" fillId="0" borderId="3" xfId="0" applyNumberFormat="1" applyFont="1" applyFill="1" applyBorder="1" applyAlignment="1">
      <alignment wrapText="1"/>
    </xf>
    <xf numFmtId="164" fontId="14" fillId="0" borderId="3" xfId="1442" applyNumberFormat="1" applyFont="1" applyFill="1" applyBorder="1" applyAlignment="1">
      <alignment horizontal="center" vertical="center" wrapText="1"/>
    </xf>
    <xf numFmtId="0" fontId="110" fillId="0" borderId="7" xfId="0" applyFont="1" applyFill="1" applyBorder="1" applyAlignment="1">
      <alignment vertical="center"/>
    </xf>
    <xf numFmtId="0" fontId="110" fillId="0" borderId="3" xfId="0" applyFont="1" applyFill="1" applyBorder="1"/>
    <xf numFmtId="0" fontId="111" fillId="0" borderId="3" xfId="0" applyFont="1" applyFill="1" applyBorder="1"/>
    <xf numFmtId="192" fontId="11" fillId="48" borderId="0" xfId="0" applyNumberFormat="1" applyFont="1" applyFill="1"/>
    <xf numFmtId="0" fontId="19" fillId="0" borderId="0" xfId="1441" applyFont="1" applyFill="1" applyBorder="1" applyAlignment="1">
      <alignment horizontal="center" vertical="center" wrapText="1"/>
    </xf>
    <xf numFmtId="0" fontId="11" fillId="5" borderId="3" xfId="0" applyFont="1" applyFill="1" applyBorder="1" applyAlignment="1">
      <alignment wrapText="1"/>
    </xf>
    <xf numFmtId="0" fontId="19" fillId="0" borderId="0" xfId="1441" applyFont="1" applyFill="1"/>
    <xf numFmtId="0" fontId="18" fillId="0" borderId="0" xfId="1441" applyFont="1" applyFill="1" applyAlignment="1"/>
    <xf numFmtId="0" fontId="19" fillId="0" borderId="0" xfId="1441" applyFont="1" applyFill="1" applyAlignment="1">
      <alignment horizontal="center" vertical="center" wrapText="1"/>
    </xf>
    <xf numFmtId="0" fontId="19" fillId="0" borderId="0" xfId="1441" applyFont="1" applyFill="1" applyAlignment="1">
      <alignment horizontal="center" vertical="center"/>
    </xf>
    <xf numFmtId="0" fontId="19" fillId="0" borderId="0" xfId="1441" applyFont="1" applyFill="1" applyBorder="1" applyAlignment="1">
      <alignment horizontal="center" vertical="center"/>
    </xf>
    <xf numFmtId="2" fontId="19" fillId="0" borderId="0" xfId="1441" applyNumberFormat="1" applyFont="1" applyFill="1" applyAlignment="1">
      <alignment horizontal="center" vertical="center"/>
    </xf>
    <xf numFmtId="193" fontId="19" fillId="0" borderId="0" xfId="1441" applyNumberFormat="1" applyFont="1" applyFill="1" applyBorder="1"/>
    <xf numFmtId="196" fontId="19" fillId="0" borderId="0" xfId="1441" applyNumberFormat="1" applyFont="1" applyFill="1" applyBorder="1"/>
    <xf numFmtId="4" fontId="98" fillId="0" borderId="0" xfId="1441" applyNumberFormat="1" applyFont="1" applyFill="1"/>
    <xf numFmtId="164" fontId="19" fillId="0" borderId="0" xfId="1441" applyNumberFormat="1" applyFont="1" applyFill="1"/>
    <xf numFmtId="0" fontId="19" fillId="0" borderId="38" xfId="1441" applyFont="1" applyFill="1" applyBorder="1"/>
    <xf numFmtId="0" fontId="19" fillId="0" borderId="39" xfId="1441" applyFont="1" applyFill="1" applyBorder="1"/>
    <xf numFmtId="0" fontId="19" fillId="0" borderId="40" xfId="1441" applyFont="1" applyFill="1" applyBorder="1"/>
    <xf numFmtId="0" fontId="19" fillId="0" borderId="41" xfId="1441" applyFont="1" applyFill="1" applyBorder="1"/>
    <xf numFmtId="0" fontId="19" fillId="0" borderId="42" xfId="1441" applyFont="1" applyFill="1" applyBorder="1"/>
    <xf numFmtId="164" fontId="19" fillId="0" borderId="42" xfId="1441" applyNumberFormat="1" applyFont="1" applyFill="1" applyBorder="1"/>
    <xf numFmtId="0" fontId="19" fillId="0" borderId="43" xfId="1441" applyFont="1" applyFill="1" applyBorder="1"/>
    <xf numFmtId="0" fontId="19" fillId="0" borderId="44" xfId="1441" applyFont="1" applyFill="1" applyBorder="1"/>
    <xf numFmtId="164" fontId="19" fillId="0" borderId="45" xfId="1441" applyNumberFormat="1" applyFont="1" applyFill="1" applyBorder="1"/>
    <xf numFmtId="4" fontId="11" fillId="0" borderId="3" xfId="0" applyNumberFormat="1" applyFont="1" applyFill="1" applyBorder="1" applyAlignment="1">
      <alignment wrapText="1"/>
    </xf>
    <xf numFmtId="168" fontId="16" fillId="0" borderId="3" xfId="0" applyNumberFormat="1" applyFont="1" applyFill="1" applyBorder="1" applyAlignment="1">
      <alignment wrapText="1"/>
    </xf>
    <xf numFmtId="0" fontId="11" fillId="0" borderId="3" xfId="0" applyFont="1" applyFill="1" applyBorder="1" applyAlignment="1">
      <alignment wrapText="1"/>
    </xf>
    <xf numFmtId="0" fontId="16" fillId="0" borderId="3" xfId="0" applyFont="1" applyFill="1" applyBorder="1" applyAlignment="1">
      <alignment wrapText="1"/>
    </xf>
    <xf numFmtId="168" fontId="15" fillId="0" borderId="3" xfId="0" applyNumberFormat="1" applyFont="1" applyFill="1" applyBorder="1" applyAlignment="1">
      <alignment wrapText="1"/>
    </xf>
    <xf numFmtId="0" fontId="14" fillId="0" borderId="3" xfId="0" applyFont="1" applyFill="1" applyBorder="1" applyAlignment="1">
      <alignment horizontal="left" wrapText="1"/>
    </xf>
    <xf numFmtId="0" fontId="14" fillId="0" borderId="3" xfId="0" applyFont="1" applyFill="1" applyBorder="1" applyAlignment="1">
      <alignment horizontal="left" vertical="center" wrapText="1"/>
    </xf>
    <xf numFmtId="0" fontId="14" fillId="5" borderId="0" xfId="0" applyFont="1" applyFill="1"/>
    <xf numFmtId="0" fontId="17" fillId="5" borderId="0" xfId="79" applyFont="1" applyFill="1" applyAlignment="1">
      <alignment horizontal="center"/>
    </xf>
    <xf numFmtId="0" fontId="13" fillId="5" borderId="1" xfId="0" applyFont="1" applyFill="1" applyBorder="1" applyAlignment="1">
      <alignment horizontal="right" wrapText="1"/>
    </xf>
    <xf numFmtId="0" fontId="23" fillId="54" borderId="0" xfId="85" applyFont="1" applyFill="1"/>
    <xf numFmtId="0" fontId="98" fillId="5" borderId="3" xfId="85" applyFont="1" applyFill="1" applyBorder="1" applyAlignment="1">
      <alignment horizontal="center" vertical="center"/>
    </xf>
    <xf numFmtId="0" fontId="98" fillId="5" borderId="8" xfId="85" applyFont="1" applyFill="1" applyBorder="1" applyAlignment="1">
      <alignment horizontal="center"/>
    </xf>
    <xf numFmtId="0" fontId="11" fillId="5" borderId="3" xfId="0" applyFont="1" applyFill="1" applyBorder="1" applyAlignment="1">
      <alignment wrapText="1"/>
    </xf>
    <xf numFmtId="0" fontId="11" fillId="5" borderId="3" xfId="0" applyFont="1" applyFill="1" applyBorder="1" applyAlignment="1">
      <alignment horizontal="center"/>
    </xf>
    <xf numFmtId="14" fontId="11" fillId="0" borderId="0" xfId="0" applyNumberFormat="1" applyFont="1" applyFill="1"/>
    <xf numFmtId="0" fontId="17" fillId="5" borderId="7" xfId="0" applyFont="1" applyFill="1" applyBorder="1" applyAlignment="1">
      <alignment horizontal="center" vertical="center" wrapText="1"/>
    </xf>
    <xf numFmtId="14" fontId="13" fillId="5" borderId="7" xfId="1" applyNumberFormat="1" applyFont="1" applyFill="1" applyBorder="1" applyAlignment="1">
      <alignment horizontal="center" vertical="center" wrapText="1"/>
    </xf>
    <xf numFmtId="197" fontId="109" fillId="5" borderId="3" xfId="1442" applyNumberFormat="1" applyFont="1" applyFill="1" applyBorder="1"/>
    <xf numFmtId="0" fontId="11" fillId="0" borderId="3" xfId="0" applyFont="1" applyFill="1" applyBorder="1" applyAlignment="1">
      <alignment horizontal="center" vertical="center" wrapText="1"/>
    </xf>
    <xf numFmtId="0" fontId="18" fillId="0" borderId="3" xfId="1563" applyFont="1" applyBorder="1" applyAlignment="1">
      <alignment horizontal="center" vertical="center" wrapText="1"/>
    </xf>
    <xf numFmtId="164" fontId="112" fillId="0" borderId="3" xfId="1493" applyFont="1" applyFill="1" applyBorder="1" applyAlignment="1">
      <alignment horizontal="right" vertical="center"/>
    </xf>
    <xf numFmtId="49" fontId="18" fillId="0" borderId="3" xfId="1563" applyNumberFormat="1" applyFont="1" applyBorder="1" applyAlignment="1">
      <alignment horizontal="center" vertical="center"/>
    </xf>
    <xf numFmtId="0" fontId="104" fillId="0" borderId="0" xfId="256" applyFont="1" applyAlignment="1">
      <alignment horizontal="center" vertical="center"/>
    </xf>
    <xf numFmtId="164" fontId="23" fillId="0" borderId="3" xfId="1537" applyFont="1" applyFill="1" applyBorder="1" applyAlignment="1">
      <alignment horizontal="right" vertical="center"/>
    </xf>
    <xf numFmtId="0" fontId="104" fillId="0" borderId="0" xfId="256" applyFont="1" applyFill="1" applyAlignment="1">
      <alignment horizontal="center" vertical="center"/>
    </xf>
    <xf numFmtId="4" fontId="105" fillId="0" borderId="3" xfId="1553" applyNumberFormat="1" applyFont="1" applyBorder="1" applyAlignment="1">
      <alignment horizontal="center" vertical="center" wrapText="1"/>
    </xf>
    <xf numFmtId="168" fontId="105" fillId="0" borderId="3" xfId="1553" applyNumberFormat="1" applyFont="1" applyBorder="1" applyAlignment="1">
      <alignment horizontal="center" vertical="center" wrapText="1"/>
    </xf>
    <xf numFmtId="164" fontId="23" fillId="0" borderId="3" xfId="1493" applyFont="1" applyFill="1" applyBorder="1" applyAlignment="1">
      <alignment horizontal="right" vertical="center"/>
    </xf>
    <xf numFmtId="4" fontId="106" fillId="0" borderId="3" xfId="1553" applyNumberFormat="1" applyFont="1" applyFill="1" applyBorder="1" applyAlignment="1">
      <alignment horizontal="center" vertical="center" wrapText="1"/>
    </xf>
    <xf numFmtId="4" fontId="105" fillId="53" borderId="3" xfId="1553" applyNumberFormat="1" applyFont="1" applyFill="1" applyBorder="1" applyAlignment="1">
      <alignment horizontal="center" vertical="center" wrapText="1"/>
    </xf>
    <xf numFmtId="4" fontId="106" fillId="53" borderId="3" xfId="1553" applyNumberFormat="1" applyFont="1" applyFill="1" applyBorder="1" applyAlignment="1">
      <alignment horizontal="center" vertical="center" wrapText="1"/>
    </xf>
    <xf numFmtId="168" fontId="105" fillId="0" borderId="3" xfId="1553" applyNumberFormat="1" applyFont="1" applyBorder="1" applyAlignment="1">
      <alignment horizontal="center" vertical="center" wrapText="1"/>
    </xf>
    <xf numFmtId="191" fontId="23" fillId="0" borderId="3" xfId="1493" applyNumberFormat="1" applyFont="1" applyBorder="1" applyAlignment="1">
      <alignment horizontal="right" vertical="center"/>
    </xf>
    <xf numFmtId="191" fontId="23" fillId="0" borderId="3" xfId="1493" applyNumberFormat="1" applyFont="1" applyFill="1" applyBorder="1" applyAlignment="1">
      <alignment horizontal="right" vertical="center"/>
    </xf>
    <xf numFmtId="168" fontId="105" fillId="0" borderId="3" xfId="1553" applyNumberFormat="1" applyFont="1" applyFill="1" applyBorder="1" applyAlignment="1">
      <alignment horizontal="center" vertical="center" wrapText="1"/>
    </xf>
    <xf numFmtId="191" fontId="23" fillId="0" borderId="3" xfId="1493" applyNumberFormat="1" applyFont="1" applyBorder="1" applyAlignment="1">
      <alignment horizontal="right" vertical="center"/>
    </xf>
    <xf numFmtId="164" fontId="23" fillId="0" borderId="3" xfId="1493" applyFont="1" applyBorder="1" applyAlignment="1">
      <alignment horizontal="right" vertical="center"/>
    </xf>
    <xf numFmtId="0" fontId="18" fillId="0" borderId="3" xfId="1563" applyFont="1" applyBorder="1" applyAlignment="1">
      <alignment horizontal="center" vertical="center"/>
    </xf>
    <xf numFmtId="0" fontId="19" fillId="0" borderId="3" xfId="1563" applyFont="1" applyBorder="1" applyAlignment="1">
      <alignment horizontal="center" vertical="center"/>
    </xf>
    <xf numFmtId="49" fontId="19" fillId="0" borderId="3" xfId="1563" applyNumberFormat="1" applyFont="1" applyBorder="1" applyAlignment="1">
      <alignment horizontal="center" vertical="center"/>
    </xf>
    <xf numFmtId="167" fontId="23" fillId="0" borderId="3" xfId="1493" applyNumberFormat="1" applyFont="1" applyBorder="1" applyAlignment="1">
      <alignment horizontal="right" vertical="center"/>
    </xf>
    <xf numFmtId="191" fontId="23" fillId="0" borderId="3" xfId="1493" applyNumberFormat="1" applyFont="1" applyFill="1" applyBorder="1" applyAlignment="1">
      <alignment horizontal="right" vertical="center"/>
    </xf>
    <xf numFmtId="168" fontId="105" fillId="0" borderId="3" xfId="1553" applyNumberFormat="1" applyFont="1" applyFill="1" applyBorder="1" applyAlignment="1">
      <alignment horizontal="center" vertical="center" wrapText="1"/>
    </xf>
    <xf numFmtId="167" fontId="23" fillId="0" borderId="3" xfId="1537" applyNumberFormat="1" applyFont="1" applyFill="1" applyBorder="1" applyAlignment="1">
      <alignment horizontal="right" vertical="center"/>
    </xf>
    <xf numFmtId="191" fontId="23" fillId="0" borderId="3" xfId="1537" applyNumberFormat="1" applyFont="1" applyFill="1" applyBorder="1" applyAlignment="1">
      <alignment horizontal="right" vertical="center"/>
    </xf>
    <xf numFmtId="167" fontId="11" fillId="0" borderId="3" xfId="0" applyNumberFormat="1" applyFont="1" applyFill="1" applyBorder="1" applyAlignment="1">
      <alignment wrapText="1"/>
    </xf>
    <xf numFmtId="168" fontId="11" fillId="0" borderId="3" xfId="0" applyNumberFormat="1" applyFont="1" applyFill="1" applyBorder="1" applyAlignment="1">
      <alignment wrapText="1"/>
    </xf>
    <xf numFmtId="167" fontId="14" fillId="0" borderId="3" xfId="0" applyNumberFormat="1" applyFont="1" applyFill="1" applyBorder="1" applyAlignment="1">
      <alignment wrapText="1"/>
    </xf>
    <xf numFmtId="0" fontId="23" fillId="5" borderId="0" xfId="85" applyFont="1" applyFill="1" applyAlignment="1">
      <alignment horizontal="center" wrapText="1"/>
    </xf>
    <xf numFmtId="191" fontId="12" fillId="5" borderId="3" xfId="1442" applyNumberFormat="1" applyFont="1" applyFill="1" applyBorder="1" applyAlignment="1">
      <alignment wrapText="1"/>
    </xf>
    <xf numFmtId="0" fontId="13" fillId="5" borderId="3" xfId="0" applyFont="1" applyFill="1" applyBorder="1" applyAlignment="1">
      <alignment horizontal="center" vertical="center" wrapText="1"/>
    </xf>
    <xf numFmtId="0" fontId="19" fillId="0" borderId="0" xfId="85" applyFont="1" applyAlignment="1">
      <alignment horizontal="center"/>
    </xf>
    <xf numFmtId="49" fontId="13" fillId="5" borderId="3" xfId="280" applyNumberFormat="1" applyFont="1" applyFill="1" applyBorder="1" applyAlignment="1" applyProtection="1">
      <alignment horizontal="center" vertical="center" wrapText="1"/>
    </xf>
    <xf numFmtId="0" fontId="13" fillId="5" borderId="3" xfId="280" applyFont="1" applyFill="1" applyBorder="1" applyAlignment="1" applyProtection="1">
      <alignment horizontal="center" vertical="center"/>
    </xf>
    <xf numFmtId="49" fontId="13" fillId="5" borderId="54" xfId="280" applyNumberFormat="1" applyFont="1" applyFill="1" applyBorder="1" applyAlignment="1" applyProtection="1">
      <alignment horizontal="center" vertical="center" wrapText="1"/>
    </xf>
    <xf numFmtId="0" fontId="13" fillId="5" borderId="54" xfId="280" applyFont="1" applyFill="1" applyBorder="1" applyAlignment="1" applyProtection="1">
      <alignment horizontal="center" vertical="center"/>
    </xf>
    <xf numFmtId="0" fontId="19" fillId="5" borderId="54" xfId="85" applyFont="1" applyFill="1" applyBorder="1" applyAlignment="1">
      <alignment horizontal="center" vertical="center" wrapText="1"/>
    </xf>
    <xf numFmtId="0" fontId="17" fillId="5" borderId="54" xfId="0" applyFont="1" applyFill="1" applyBorder="1" applyAlignment="1">
      <alignment horizontal="center" vertical="center" wrapText="1"/>
    </xf>
    <xf numFmtId="2" fontId="19" fillId="5" borderId="54" xfId="85" applyNumberFormat="1" applyFont="1" applyFill="1" applyBorder="1" applyAlignment="1">
      <alignment horizontal="center" vertical="center"/>
    </xf>
    <xf numFmtId="14" fontId="13" fillId="5" borderId="54" xfId="1" applyNumberFormat="1" applyFont="1" applyFill="1" applyBorder="1" applyAlignment="1">
      <alignment horizontal="center" vertical="center" wrapText="1"/>
    </xf>
    <xf numFmtId="0" fontId="23" fillId="5" borderId="0" xfId="85" applyFont="1" applyFill="1" applyAlignment="1">
      <alignment horizontal="center"/>
    </xf>
    <xf numFmtId="0" fontId="82" fillId="0" borderId="1" xfId="279" applyFont="1" applyFill="1" applyBorder="1" applyAlignment="1" applyProtection="1">
      <alignment horizontal="center" vertical="center" wrapText="1"/>
    </xf>
    <xf numFmtId="0" fontId="82" fillId="0" borderId="0" xfId="279" applyFont="1" applyFill="1" applyBorder="1" applyAlignment="1" applyProtection="1">
      <alignment vertical="center" wrapText="1"/>
    </xf>
    <xf numFmtId="0" fontId="13" fillId="5" borderId="0" xfId="280" applyFont="1" applyFill="1" applyAlignment="1">
      <alignment horizontal="center"/>
    </xf>
    <xf numFmtId="0" fontId="14" fillId="5" borderId="3" xfId="280" applyFont="1" applyFill="1" applyBorder="1" applyAlignment="1">
      <alignment horizontal="center"/>
    </xf>
    <xf numFmtId="4" fontId="14" fillId="5" borderId="3" xfId="280" applyNumberFormat="1" applyFont="1" applyFill="1" applyBorder="1" applyAlignment="1">
      <alignment horizontal="center"/>
    </xf>
    <xf numFmtId="0" fontId="11" fillId="5" borderId="3" xfId="0" applyFont="1" applyFill="1" applyBorder="1" applyAlignment="1">
      <alignment wrapText="1"/>
    </xf>
    <xf numFmtId="0" fontId="19" fillId="5" borderId="0" xfId="1441" applyFont="1" applyFill="1" applyBorder="1"/>
    <xf numFmtId="0" fontId="14" fillId="5" borderId="0" xfId="280" applyFont="1" applyFill="1" applyAlignment="1">
      <alignment horizontal="center" vertical="center"/>
    </xf>
    <xf numFmtId="0" fontId="84" fillId="0" borderId="3" xfId="280" applyFont="1" applyBorder="1" applyAlignment="1" applyProtection="1">
      <alignment horizontal="center" vertical="center" wrapText="1"/>
    </xf>
    <xf numFmtId="0" fontId="14" fillId="5" borderId="3" xfId="280" applyFont="1" applyFill="1" applyBorder="1" applyAlignment="1">
      <alignment horizontal="center" vertical="center"/>
    </xf>
    <xf numFmtId="4" fontId="14" fillId="5" borderId="3" xfId="280" applyNumberFormat="1" applyFont="1" applyFill="1" applyBorder="1" applyAlignment="1">
      <alignment horizontal="center" vertical="center"/>
    </xf>
    <xf numFmtId="0" fontId="83" fillId="5" borderId="54" xfId="280" applyFont="1" applyFill="1" applyBorder="1" applyAlignment="1" applyProtection="1">
      <alignment horizontal="center" vertical="center" wrapText="1"/>
    </xf>
    <xf numFmtId="0" fontId="83" fillId="5" borderId="3" xfId="280" applyFont="1" applyFill="1" applyBorder="1" applyAlignment="1" applyProtection="1">
      <alignment horizontal="center" vertical="center" wrapText="1"/>
    </xf>
    <xf numFmtId="0" fontId="83" fillId="5" borderId="54" xfId="280" applyFont="1" applyFill="1" applyBorder="1" applyAlignment="1" applyProtection="1">
      <alignment horizontal="left" vertical="center" wrapText="1" indent="1"/>
    </xf>
    <xf numFmtId="4" fontId="14" fillId="5" borderId="56" xfId="280" applyNumberFormat="1" applyFont="1" applyFill="1" applyBorder="1" applyAlignment="1">
      <alignment horizontal="center" vertical="center"/>
    </xf>
    <xf numFmtId="0" fontId="14" fillId="5" borderId="0" xfId="280" applyFont="1" applyFill="1" applyBorder="1" applyAlignment="1">
      <alignment horizontal="center" vertical="center"/>
    </xf>
    <xf numFmtId="4" fontId="14" fillId="5" borderId="0" xfId="280" applyNumberFormat="1" applyFont="1" applyFill="1" applyBorder="1" applyAlignment="1">
      <alignment horizontal="center" vertical="center"/>
    </xf>
    <xf numFmtId="49" fontId="13" fillId="5" borderId="54" xfId="280" applyNumberFormat="1" applyFont="1" applyFill="1" applyBorder="1" applyAlignment="1">
      <alignment horizontal="center" vertical="center" wrapText="1"/>
    </xf>
    <xf numFmtId="4" fontId="13" fillId="5" borderId="54" xfId="280" applyNumberFormat="1" applyFont="1" applyFill="1" applyBorder="1" applyAlignment="1">
      <alignment horizontal="center" vertical="center"/>
    </xf>
    <xf numFmtId="4" fontId="13" fillId="5" borderId="3" xfId="280" applyNumberFormat="1" applyFont="1" applyFill="1" applyBorder="1" applyAlignment="1">
      <alignment horizontal="center" vertical="center"/>
    </xf>
    <xf numFmtId="168" fontId="13" fillId="5" borderId="54" xfId="280" applyNumberFormat="1" applyFont="1" applyFill="1" applyBorder="1" applyAlignment="1">
      <alignment horizontal="center" vertical="center"/>
    </xf>
    <xf numFmtId="14" fontId="13" fillId="5" borderId="54" xfId="280" applyNumberFormat="1" applyFont="1" applyFill="1" applyBorder="1" applyAlignment="1">
      <alignment horizontal="center" vertical="center"/>
    </xf>
    <xf numFmtId="4" fontId="13" fillId="5" borderId="56" xfId="280" applyNumberFormat="1" applyFont="1" applyFill="1" applyBorder="1" applyAlignment="1">
      <alignment horizontal="center" vertical="center"/>
    </xf>
    <xf numFmtId="49" fontId="13" fillId="5" borderId="3" xfId="280" applyNumberFormat="1" applyFont="1" applyFill="1" applyBorder="1" applyAlignment="1">
      <alignment horizontal="center" vertical="center" wrapText="1"/>
    </xf>
    <xf numFmtId="168" fontId="13" fillId="5" borderId="3" xfId="280" applyNumberFormat="1" applyFont="1" applyFill="1" applyBorder="1" applyAlignment="1">
      <alignment horizontal="center" vertical="center"/>
    </xf>
    <xf numFmtId="0" fontId="12" fillId="51"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54" xfId="0" applyFont="1" applyFill="1" applyBorder="1" applyAlignment="1">
      <alignment horizontal="left" vertical="center" wrapText="1"/>
    </xf>
    <xf numFmtId="2" fontId="11" fillId="0" borderId="33" xfId="0" applyNumberFormat="1" applyFont="1" applyFill="1" applyBorder="1" applyAlignment="1">
      <alignment horizontal="left" vertical="center" wrapText="1"/>
    </xf>
    <xf numFmtId="2" fontId="11" fillId="0" borderId="54" xfId="0" applyNumberFormat="1" applyFont="1" applyFill="1" applyBorder="1" applyAlignment="1">
      <alignment horizontal="left" vertical="center" wrapText="1"/>
    </xf>
    <xf numFmtId="164" fontId="11" fillId="0" borderId="3" xfId="0" applyNumberFormat="1" applyFont="1" applyFill="1" applyBorder="1" applyAlignment="1">
      <alignment horizontal="left" vertical="center" wrapText="1"/>
    </xf>
    <xf numFmtId="164" fontId="11" fillId="0" borderId="54" xfId="0" applyNumberFormat="1" applyFont="1" applyFill="1" applyBorder="1" applyAlignment="1">
      <alignment horizontal="left" vertical="center" wrapText="1"/>
    </xf>
    <xf numFmtId="191" fontId="109" fillId="53" borderId="3" xfId="1442" applyNumberFormat="1" applyFont="1" applyFill="1" applyBorder="1"/>
    <xf numFmtId="0" fontId="11" fillId="5" borderId="0" xfId="0" applyFont="1" applyFill="1" applyAlignment="1"/>
    <xf numFmtId="0" fontId="11" fillId="5" borderId="3" xfId="0" applyFont="1" applyFill="1" applyBorder="1" applyAlignment="1">
      <alignment horizontal="center" vertical="center" textRotation="90" wrapText="1"/>
    </xf>
    <xf numFmtId="0" fontId="11" fillId="5" borderId="3" xfId="0" applyFont="1" applyFill="1" applyBorder="1" applyAlignment="1">
      <alignment wrapText="1"/>
    </xf>
    <xf numFmtId="167" fontId="13" fillId="0" borderId="3" xfId="1487" applyNumberFormat="1" applyFont="1" applyFill="1" applyBorder="1" applyAlignment="1">
      <alignment horizontal="center" vertical="center"/>
    </xf>
    <xf numFmtId="168" fontId="13" fillId="0" borderId="3" xfId="1494" applyNumberFormat="1" applyFont="1" applyFill="1" applyBorder="1" applyAlignment="1">
      <alignment horizontal="center"/>
    </xf>
    <xf numFmtId="168" fontId="13" fillId="0" borderId="3" xfId="1494" applyNumberFormat="1" applyFont="1" applyFill="1" applyBorder="1" applyAlignment="1">
      <alignment horizontal="center" vertical="center"/>
    </xf>
    <xf numFmtId="191" fontId="109" fillId="53" borderId="3" xfId="1442" applyNumberFormat="1" applyFont="1" applyFill="1" applyBorder="1" applyAlignment="1">
      <alignment horizontal="center" vertical="center"/>
    </xf>
    <xf numFmtId="0" fontId="19" fillId="0" borderId="8" xfId="1563" applyFont="1" applyBorder="1" applyAlignment="1">
      <alignment horizontal="left" vertical="center" wrapText="1"/>
    </xf>
    <xf numFmtId="0" fontId="113" fillId="0" borderId="9" xfId="1563" applyFont="1" applyBorder="1" applyAlignment="1">
      <alignment horizontal="left" vertical="center" wrapText="1"/>
    </xf>
    <xf numFmtId="0" fontId="113" fillId="0" borderId="10" xfId="1563" applyFont="1" applyBorder="1" applyAlignment="1">
      <alignment horizontal="left" vertical="center" wrapText="1"/>
    </xf>
    <xf numFmtId="0" fontId="18" fillId="0" borderId="8" xfId="1563" applyFont="1" applyBorder="1" applyAlignment="1">
      <alignment horizontal="center" vertical="center" wrapText="1"/>
    </xf>
    <xf numFmtId="0" fontId="113" fillId="0" borderId="9" xfId="1563" applyFont="1" applyBorder="1" applyAlignment="1">
      <alignment horizontal="center" vertical="center" wrapText="1"/>
    </xf>
    <xf numFmtId="0" fontId="113" fillId="0" borderId="10" xfId="1563" applyFont="1" applyBorder="1" applyAlignment="1">
      <alignment horizontal="center" vertical="center" wrapText="1"/>
    </xf>
    <xf numFmtId="0" fontId="19" fillId="0" borderId="0" xfId="1441" applyFont="1" applyFill="1" applyBorder="1" applyAlignment="1">
      <alignment horizontal="center"/>
    </xf>
    <xf numFmtId="0" fontId="18" fillId="0" borderId="8" xfId="1563" applyFont="1" applyBorder="1" applyAlignment="1">
      <alignment horizontal="left" vertical="center" wrapText="1"/>
    </xf>
    <xf numFmtId="0" fontId="19" fillId="0" borderId="0" xfId="85" applyFont="1" applyAlignment="1">
      <alignment horizontal="center"/>
    </xf>
    <xf numFmtId="0" fontId="19" fillId="5" borderId="8" xfId="85" applyFont="1" applyFill="1" applyBorder="1" applyAlignment="1">
      <alignment horizontal="center" vertical="center" wrapText="1"/>
    </xf>
    <xf numFmtId="0" fontId="19" fillId="5" borderId="9" xfId="85" applyFont="1" applyFill="1" applyBorder="1" applyAlignment="1">
      <alignment horizontal="center" vertical="center" wrapText="1"/>
    </xf>
    <xf numFmtId="0" fontId="19" fillId="5" borderId="10" xfId="85" applyFont="1" applyFill="1" applyBorder="1" applyAlignment="1">
      <alignment horizontal="center" vertical="center" wrapText="1"/>
    </xf>
    <xf numFmtId="0" fontId="19" fillId="5" borderId="0" xfId="85" applyFont="1" applyFill="1" applyAlignment="1">
      <alignment horizontal="right"/>
    </xf>
    <xf numFmtId="0" fontId="19" fillId="5" borderId="0" xfId="85" applyFont="1" applyFill="1" applyBorder="1" applyAlignment="1">
      <alignment horizontal="center" vertical="center"/>
    </xf>
    <xf numFmtId="0" fontId="82" fillId="0" borderId="30" xfId="279" applyFont="1" applyFill="1" applyBorder="1" applyAlignment="1" applyProtection="1">
      <alignment horizontal="center" vertical="center" wrapText="1"/>
    </xf>
    <xf numFmtId="0" fontId="82" fillId="0" borderId="55" xfId="279" applyFont="1" applyFill="1" applyBorder="1" applyAlignment="1" applyProtection="1">
      <alignment horizontal="center" vertical="center" wrapText="1"/>
    </xf>
    <xf numFmtId="0" fontId="100" fillId="0" borderId="0" xfId="0" applyFont="1" applyFill="1" applyAlignment="1">
      <alignment horizontal="left" wrapText="1"/>
    </xf>
    <xf numFmtId="0" fontId="11" fillId="5" borderId="0" xfId="0" applyFont="1" applyFill="1" applyBorder="1" applyAlignment="1">
      <alignment horizontal="right" wrapText="1"/>
    </xf>
    <xf numFmtId="0" fontId="11" fillId="5" borderId="0" xfId="0" applyFont="1" applyFill="1" applyAlignment="1"/>
    <xf numFmtId="0" fontId="12" fillId="0" borderId="0" xfId="0" applyFont="1" applyFill="1" applyBorder="1" applyAlignment="1">
      <alignment horizontal="center" wrapText="1"/>
    </xf>
    <xf numFmtId="0" fontId="12" fillId="0" borderId="0" xfId="0" applyFont="1" applyFill="1" applyBorder="1" applyAlignment="1">
      <alignment wrapText="1"/>
    </xf>
    <xf numFmtId="0" fontId="12" fillId="0" borderId="1" xfId="0" applyFont="1" applyFill="1" applyBorder="1" applyAlignment="1">
      <alignment horizontal="center" wrapText="1"/>
    </xf>
    <xf numFmtId="0" fontId="12" fillId="0" borderId="1" xfId="0" applyFont="1" applyFill="1" applyBorder="1" applyAlignment="1">
      <alignment wrapText="1"/>
    </xf>
    <xf numFmtId="0" fontId="11" fillId="5" borderId="3" xfId="0" applyFont="1" applyFill="1" applyBorder="1" applyAlignment="1">
      <alignment horizontal="center" vertical="center" textRotation="90" wrapText="1"/>
    </xf>
    <xf numFmtId="0" fontId="11" fillId="5" borderId="3" xfId="0" applyFont="1" applyFill="1" applyBorder="1" applyAlignment="1">
      <alignment textRotation="90"/>
    </xf>
    <xf numFmtId="0" fontId="11" fillId="5" borderId="3" xfId="0" applyFont="1" applyFill="1" applyBorder="1" applyAlignment="1">
      <alignment horizontal="center" vertical="center" wrapText="1"/>
    </xf>
    <xf numFmtId="0" fontId="11" fillId="5" borderId="3" xfId="0" applyFont="1" applyFill="1" applyBorder="1" applyAlignment="1">
      <alignment wrapText="1"/>
    </xf>
    <xf numFmtId="0" fontId="11" fillId="5" borderId="4" xfId="0" applyFont="1" applyFill="1" applyBorder="1" applyAlignment="1">
      <alignment horizontal="center" wrapText="1"/>
    </xf>
    <xf numFmtId="0" fontId="11" fillId="5" borderId="6" xfId="0" applyFont="1" applyFill="1" applyBorder="1" applyAlignment="1">
      <alignment horizontal="center" wrapText="1"/>
    </xf>
    <xf numFmtId="0" fontId="11" fillId="5" borderId="5" xfId="0" applyFont="1" applyFill="1" applyBorder="1" applyAlignment="1">
      <alignment horizontal="center" vertical="center" wrapText="1"/>
    </xf>
    <xf numFmtId="0" fontId="0" fillId="5" borderId="2" xfId="0" applyFill="1" applyBorder="1"/>
    <xf numFmtId="0" fontId="0" fillId="5" borderId="7" xfId="0" applyFill="1" applyBorder="1"/>
    <xf numFmtId="0" fontId="11" fillId="0" borderId="3"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1" fillId="0" borderId="3" xfId="0" applyFont="1" applyFill="1" applyBorder="1"/>
    <xf numFmtId="0" fontId="11" fillId="5" borderId="8"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5" borderId="10"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98" fillId="51" borderId="35" xfId="0" applyFont="1" applyFill="1" applyBorder="1" applyAlignment="1">
      <alignment horizontal="center" vertical="center" textRotation="90" wrapText="1"/>
    </xf>
    <xf numFmtId="0" fontId="0" fillId="51" borderId="36" xfId="0" applyFill="1" applyBorder="1" applyAlignment="1">
      <alignment horizontal="center" vertical="center" textRotation="90" wrapText="1"/>
    </xf>
    <xf numFmtId="0" fontId="12" fillId="51" borderId="3" xfId="0" applyFont="1" applyFill="1" applyBorder="1" applyAlignment="1">
      <alignment horizontal="center" vertical="center" wrapText="1"/>
    </xf>
    <xf numFmtId="0" fontId="12" fillId="51" borderId="5" xfId="0" applyFont="1" applyFill="1" applyBorder="1" applyAlignment="1">
      <alignment horizontal="center" vertical="center" wrapText="1"/>
    </xf>
    <xf numFmtId="0" fontId="11" fillId="0" borderId="5" xfId="0" applyFont="1" applyFill="1" applyBorder="1" applyAlignment="1">
      <alignment horizontal="center" vertical="center" textRotation="90" wrapText="1"/>
    </xf>
    <xf numFmtId="0" fontId="0" fillId="0" borderId="2" xfId="0" applyFill="1" applyBorder="1" applyAlignment="1">
      <alignment textRotation="90"/>
    </xf>
    <xf numFmtId="0" fontId="0" fillId="0" borderId="7" xfId="0" applyFill="1" applyBorder="1" applyAlignment="1">
      <alignment textRotation="90"/>
    </xf>
    <xf numFmtId="0" fontId="12" fillId="0" borderId="5" xfId="0" applyFont="1" applyFill="1" applyBorder="1" applyAlignment="1">
      <alignment horizontal="center" vertical="center" wrapText="1"/>
    </xf>
    <xf numFmtId="0" fontId="11" fillId="0" borderId="5" xfId="0" applyFont="1" applyFill="1" applyBorder="1"/>
    <xf numFmtId="0" fontId="97" fillId="0" borderId="12" xfId="0" applyFont="1" applyFill="1" applyBorder="1" applyAlignment="1">
      <alignment horizontal="center" vertical="center" textRotation="90" wrapText="1"/>
    </xf>
    <xf numFmtId="0" fontId="98" fillId="0" borderId="34" xfId="0" applyFont="1" applyFill="1" applyBorder="1" applyAlignment="1">
      <alignment horizontal="center" vertical="center" textRotation="90" wrapText="1"/>
    </xf>
    <xf numFmtId="0" fontId="11" fillId="0" borderId="33" xfId="0" applyFont="1" applyFill="1" applyBorder="1" applyAlignment="1">
      <alignment horizontal="center" vertical="center" textRotation="90" wrapText="1"/>
    </xf>
    <xf numFmtId="0" fontId="11" fillId="0" borderId="3" xfId="0" applyFont="1" applyFill="1" applyBorder="1" applyAlignment="1">
      <alignment horizontal="center" vertical="center" textRotation="90" wrapText="1"/>
    </xf>
    <xf numFmtId="0" fontId="11" fillId="0" borderId="33" xfId="0" applyFont="1" applyFill="1" applyBorder="1" applyAlignment="1">
      <alignment horizontal="center" vertical="center" wrapText="1"/>
    </xf>
    <xf numFmtId="0" fontId="0" fillId="0" borderId="2" xfId="0" applyFill="1" applyBorder="1" applyAlignment="1">
      <alignment horizontal="center" vertical="center" textRotation="90" wrapText="1"/>
    </xf>
    <xf numFmtId="0" fontId="0" fillId="0" borderId="7" xfId="0" applyFill="1" applyBorder="1" applyAlignment="1">
      <alignment horizontal="center" vertical="center" textRotation="90" wrapText="1"/>
    </xf>
    <xf numFmtId="0" fontId="99" fillId="0" borderId="48" xfId="0" applyFont="1" applyFill="1" applyBorder="1" applyAlignment="1">
      <alignment horizontal="center"/>
    </xf>
    <xf numFmtId="0" fontId="99" fillId="0" borderId="49" xfId="0" applyFont="1" applyFill="1" applyBorder="1" applyAlignment="1">
      <alignment horizontal="center"/>
    </xf>
    <xf numFmtId="0" fontId="99" fillId="0" borderId="50" xfId="0" applyFont="1" applyFill="1" applyBorder="1" applyAlignment="1">
      <alignment horizontal="center"/>
    </xf>
    <xf numFmtId="0" fontId="11" fillId="0" borderId="7" xfId="0" applyFont="1" applyFill="1" applyBorder="1" applyAlignment="1">
      <alignment horizontal="center" vertical="center" textRotation="90" wrapText="1"/>
    </xf>
    <xf numFmtId="0" fontId="11" fillId="0" borderId="7" xfId="0" applyFont="1" applyFill="1" applyBorder="1" applyAlignment="1">
      <alignment horizontal="center" vertical="center" wrapText="1"/>
    </xf>
    <xf numFmtId="0" fontId="11" fillId="0" borderId="46" xfId="0" applyFont="1" applyFill="1" applyBorder="1" applyAlignment="1">
      <alignment horizontal="center" vertical="center" textRotation="88" wrapText="1"/>
    </xf>
    <xf numFmtId="0" fontId="11" fillId="0" borderId="2" xfId="0" applyFont="1" applyFill="1" applyBorder="1" applyAlignment="1">
      <alignment horizontal="center" vertical="center" textRotation="88"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11" fillId="0" borderId="5" xfId="0" applyFont="1" applyFill="1" applyBorder="1" applyAlignment="1">
      <alignment horizontal="left" vertical="center" textRotation="90" wrapText="1"/>
    </xf>
    <xf numFmtId="0" fontId="0" fillId="0" borderId="2" xfId="0" applyBorder="1" applyAlignment="1">
      <alignment horizontal="left" vertical="center" textRotation="90" wrapText="1"/>
    </xf>
    <xf numFmtId="0" fontId="0" fillId="0" borderId="7" xfId="0" applyBorder="1" applyAlignment="1">
      <alignment horizontal="left" vertical="center" textRotation="90" wrapText="1"/>
    </xf>
    <xf numFmtId="0" fontId="11" fillId="0" borderId="5" xfId="0" applyFont="1" applyFill="1" applyBorder="1" applyAlignment="1">
      <alignment horizontal="center" vertical="center" wrapText="1"/>
    </xf>
    <xf numFmtId="0" fontId="0" fillId="51" borderId="37" xfId="0" applyFill="1" applyBorder="1" applyAlignment="1">
      <alignment horizontal="center" vertical="center" textRotation="90" wrapText="1"/>
    </xf>
    <xf numFmtId="0" fontId="12" fillId="0" borderId="48" xfId="0" applyFont="1" applyFill="1" applyBorder="1" applyAlignment="1">
      <alignment horizontal="center"/>
    </xf>
    <xf numFmtId="0" fontId="12" fillId="0" borderId="49" xfId="0" applyFont="1" applyFill="1" applyBorder="1" applyAlignment="1">
      <alignment horizontal="center"/>
    </xf>
    <xf numFmtId="0" fontId="12" fillId="0" borderId="50" xfId="0" applyFont="1" applyFill="1" applyBorder="1" applyAlignment="1">
      <alignment horizontal="center"/>
    </xf>
    <xf numFmtId="0" fontId="97" fillId="0" borderId="37" xfId="0" applyFont="1" applyFill="1" applyBorder="1" applyAlignment="1">
      <alignment horizontal="center" vertical="center" textRotation="90" wrapText="1"/>
    </xf>
    <xf numFmtId="16" fontId="11" fillId="5" borderId="2" xfId="0" applyNumberFormat="1" applyFont="1" applyFill="1" applyBorder="1" applyAlignment="1">
      <alignment horizontal="center" vertical="center" textRotation="90" wrapText="1"/>
    </xf>
    <xf numFmtId="0" fontId="11" fillId="5" borderId="2" xfId="0" applyFont="1" applyFill="1" applyBorder="1" applyAlignment="1">
      <alignment horizontal="center" vertical="center" textRotation="90" wrapText="1"/>
    </xf>
    <xf numFmtId="0" fontId="11" fillId="5" borderId="7" xfId="0" applyFont="1" applyFill="1" applyBorder="1" applyAlignment="1">
      <alignment horizontal="center" vertical="center" textRotation="90" wrapText="1"/>
    </xf>
    <xf numFmtId="0" fontId="0" fillId="5" borderId="2" xfId="0" applyFill="1" applyBorder="1" applyAlignment="1">
      <alignment horizontal="center" vertical="center" textRotation="90" wrapText="1"/>
    </xf>
    <xf numFmtId="0" fontId="0" fillId="5" borderId="7" xfId="0" applyFill="1" applyBorder="1" applyAlignment="1">
      <alignment horizontal="center" vertical="center" textRotation="90" wrapText="1"/>
    </xf>
    <xf numFmtId="0" fontId="11" fillId="5" borderId="0" xfId="0" applyFont="1" applyFill="1" applyAlignment="1">
      <alignment wrapText="1"/>
    </xf>
    <xf numFmtId="0" fontId="15" fillId="0" borderId="0" xfId="0" applyFont="1" applyFill="1" applyBorder="1" applyAlignment="1">
      <alignment horizontal="center" wrapText="1"/>
    </xf>
    <xf numFmtId="0" fontId="15" fillId="0" borderId="0" xfId="0" applyFont="1" applyFill="1" applyBorder="1" applyAlignment="1">
      <alignment wrapText="1"/>
    </xf>
    <xf numFmtId="0" fontId="11" fillId="0" borderId="9" xfId="0" applyFont="1" applyFill="1" applyBorder="1" applyAlignment="1">
      <alignment horizontal="center" wrapText="1"/>
    </xf>
    <xf numFmtId="0" fontId="11" fillId="0" borderId="9" xfId="0" applyFont="1" applyFill="1" applyBorder="1" applyAlignment="1">
      <alignment wrapText="1"/>
    </xf>
    <xf numFmtId="0" fontId="11" fillId="0" borderId="4" xfId="0" applyFont="1" applyFill="1" applyBorder="1" applyAlignment="1">
      <alignment horizontal="center" wrapText="1"/>
    </xf>
    <xf numFmtId="0" fontId="11" fillId="0" borderId="6" xfId="0" applyFont="1" applyFill="1" applyBorder="1" applyAlignment="1">
      <alignment horizontal="center" wrapText="1"/>
    </xf>
    <xf numFmtId="0" fontId="11" fillId="5" borderId="5" xfId="0" applyFont="1" applyFill="1" applyBorder="1" applyAlignment="1">
      <alignment horizontal="center" vertical="center" textRotation="90" wrapText="1"/>
    </xf>
    <xf numFmtId="0" fontId="11" fillId="0" borderId="2" xfId="0" applyFont="1" applyFill="1" applyBorder="1" applyAlignment="1">
      <alignment horizontal="center" vertical="center" textRotation="90" wrapText="1"/>
    </xf>
    <xf numFmtId="16" fontId="15" fillId="0" borderId="8" xfId="0" applyNumberFormat="1" applyFont="1" applyFill="1" applyBorder="1" applyAlignment="1">
      <alignment horizontal="center" vertical="center" wrapText="1"/>
    </xf>
    <xf numFmtId="16" fontId="15" fillId="0" borderId="9" xfId="0" applyNumberFormat="1" applyFont="1" applyFill="1" applyBorder="1" applyAlignment="1">
      <alignment horizontal="center" vertical="center" wrapText="1"/>
    </xf>
    <xf numFmtId="0" fontId="15" fillId="0" borderId="9" xfId="0" applyFont="1" applyFill="1" applyBorder="1" applyAlignment="1">
      <alignment wrapText="1"/>
    </xf>
    <xf numFmtId="0" fontId="16" fillId="0" borderId="9" xfId="0" applyFont="1" applyFill="1" applyBorder="1" applyAlignment="1">
      <alignment wrapText="1"/>
    </xf>
    <xf numFmtId="0" fontId="16" fillId="0" borderId="10" xfId="0" applyFont="1" applyFill="1" applyBorder="1" applyAlignment="1">
      <alignment wrapText="1"/>
    </xf>
    <xf numFmtId="16" fontId="12" fillId="0" borderId="8" xfId="0" applyNumberFormat="1" applyFont="1" applyFill="1" applyBorder="1" applyAlignment="1">
      <alignment horizontal="center" vertical="center" wrapText="1"/>
    </xf>
    <xf numFmtId="16" fontId="12" fillId="0" borderId="9" xfId="0" applyNumberFormat="1" applyFont="1" applyFill="1" applyBorder="1" applyAlignment="1">
      <alignment horizontal="center" vertical="center" wrapText="1"/>
    </xf>
    <xf numFmtId="0" fontId="12" fillId="0" borderId="9" xfId="0" applyFont="1" applyFill="1" applyBorder="1" applyAlignment="1">
      <alignment wrapText="1"/>
    </xf>
    <xf numFmtId="0" fontId="11" fillId="0" borderId="10" xfId="0" applyFont="1" applyFill="1" applyBorder="1" applyAlignment="1">
      <alignment wrapText="1"/>
    </xf>
    <xf numFmtId="49" fontId="11" fillId="5" borderId="2" xfId="0" applyNumberFormat="1" applyFont="1" applyFill="1" applyBorder="1" applyAlignment="1">
      <alignment horizontal="center" vertical="center" textRotation="90" wrapText="1"/>
    </xf>
    <xf numFmtId="49" fontId="11" fillId="5" borderId="7" xfId="0" applyNumberFormat="1" applyFont="1" applyFill="1" applyBorder="1" applyAlignment="1">
      <alignment horizontal="center" vertical="center" textRotation="90" wrapText="1"/>
    </xf>
    <xf numFmtId="0" fontId="13" fillId="5" borderId="0" xfId="0" applyFont="1" applyFill="1" applyBorder="1" applyAlignment="1">
      <alignment horizontal="right" wrapText="1"/>
    </xf>
    <xf numFmtId="0" fontId="14" fillId="5" borderId="0" xfId="0" applyFont="1" applyFill="1" applyBorder="1" applyAlignment="1">
      <alignment horizontal="center" wrapText="1"/>
    </xf>
    <xf numFmtId="0" fontId="19" fillId="5" borderId="0" xfId="1441" applyFont="1" applyFill="1"/>
    <xf numFmtId="0" fontId="19" fillId="5" borderId="0" xfId="1441" applyFont="1" applyFill="1" applyBorder="1" applyAlignment="1"/>
    <xf numFmtId="0" fontId="18" fillId="5" borderId="0" xfId="1441" applyFont="1" applyFill="1" applyBorder="1" applyAlignment="1">
      <alignment horizontal="right"/>
    </xf>
    <xf numFmtId="0" fontId="19" fillId="5" borderId="0" xfId="1441" applyFont="1" applyFill="1" applyBorder="1" applyAlignment="1">
      <alignment horizontal="center"/>
    </xf>
    <xf numFmtId="0" fontId="19" fillId="5" borderId="0" xfId="1441" applyFont="1" applyFill="1" applyBorder="1" applyAlignment="1">
      <alignment horizontal="center" vertical="center" wrapText="1"/>
    </xf>
    <xf numFmtId="0" fontId="19" fillId="5" borderId="5" xfId="1441" applyFont="1" applyFill="1" applyBorder="1" applyAlignment="1">
      <alignment horizontal="center" vertical="center" wrapText="1"/>
    </xf>
    <xf numFmtId="0" fontId="19" fillId="5" borderId="8" xfId="1441" applyFont="1" applyFill="1" applyBorder="1" applyAlignment="1">
      <alignment horizontal="center" vertical="center" wrapText="1"/>
    </xf>
    <xf numFmtId="0" fontId="19" fillId="5" borderId="9" xfId="1441" applyFont="1" applyFill="1" applyBorder="1" applyAlignment="1">
      <alignment horizontal="center" vertical="center" wrapText="1"/>
    </xf>
    <xf numFmtId="0" fontId="19" fillId="5" borderId="10" xfId="1441" applyFont="1" applyFill="1" applyBorder="1" applyAlignment="1">
      <alignment horizontal="center" vertical="center" wrapText="1"/>
    </xf>
    <xf numFmtId="0" fontId="19" fillId="5" borderId="7" xfId="1441" applyFont="1" applyFill="1" applyBorder="1" applyAlignment="1">
      <alignment horizontal="center" vertical="center" wrapText="1"/>
    </xf>
    <xf numFmtId="0" fontId="19" fillId="5" borderId="3" xfId="1441" applyFont="1" applyFill="1" applyBorder="1" applyAlignment="1">
      <alignment horizontal="center" vertical="center" wrapText="1"/>
    </xf>
    <xf numFmtId="0" fontId="19" fillId="5" borderId="3" xfId="1441" applyFont="1" applyFill="1" applyBorder="1" applyAlignment="1">
      <alignment horizontal="left" vertical="center"/>
    </xf>
    <xf numFmtId="189" fontId="19" fillId="5" borderId="3" xfId="1441" applyNumberFormat="1" applyFont="1" applyFill="1" applyBorder="1" applyAlignment="1">
      <alignment horizontal="center" vertical="center"/>
    </xf>
    <xf numFmtId="2" fontId="19" fillId="5" borderId="3" xfId="1441" applyNumberFormat="1" applyFont="1" applyFill="1" applyBorder="1" applyAlignment="1">
      <alignment horizontal="center" vertical="center"/>
    </xf>
    <xf numFmtId="4" fontId="19" fillId="5" borderId="3" xfId="1441" applyNumberFormat="1" applyFont="1" applyFill="1" applyBorder="1" applyAlignment="1">
      <alignment horizontal="center" vertical="center"/>
    </xf>
    <xf numFmtId="0" fontId="19" fillId="5" borderId="3" xfId="1441" applyFont="1" applyFill="1" applyBorder="1" applyAlignment="1">
      <alignment horizontal="center" vertical="center"/>
    </xf>
    <xf numFmtId="167" fontId="19" fillId="5" borderId="3" xfId="1441" applyNumberFormat="1" applyFont="1" applyFill="1" applyBorder="1" applyAlignment="1">
      <alignment horizontal="center" vertical="center"/>
    </xf>
    <xf numFmtId="0" fontId="18" fillId="5" borderId="3" xfId="1441" applyFont="1" applyFill="1" applyBorder="1" applyAlignment="1">
      <alignment horizontal="center" vertical="center" wrapText="1"/>
    </xf>
    <xf numFmtId="191" fontId="18" fillId="5" borderId="3" xfId="1442" applyNumberFormat="1" applyFont="1" applyFill="1" applyBorder="1" applyAlignment="1">
      <alignment horizontal="center" vertical="center"/>
    </xf>
    <xf numFmtId="190" fontId="18" fillId="5" borderId="3" xfId="1442" applyNumberFormat="1" applyFont="1" applyFill="1" applyBorder="1" applyAlignment="1">
      <alignment horizontal="center" vertical="center"/>
    </xf>
    <xf numFmtId="164" fontId="18" fillId="5" borderId="3" xfId="1442" applyNumberFormat="1" applyFont="1" applyFill="1" applyBorder="1" applyAlignment="1">
      <alignment horizontal="center" vertical="center"/>
    </xf>
    <xf numFmtId="191" fontId="12" fillId="5" borderId="7" xfId="0" applyNumberFormat="1" applyFont="1" applyFill="1" applyBorder="1"/>
    <xf numFmtId="191" fontId="12" fillId="5" borderId="3" xfId="1442" applyNumberFormat="1" applyFont="1" applyFill="1" applyBorder="1" applyAlignment="1">
      <alignment horizontal="right" wrapText="1"/>
    </xf>
    <xf numFmtId="0" fontId="11" fillId="5" borderId="2" xfId="0" applyFont="1" applyFill="1" applyBorder="1" applyAlignment="1">
      <alignment wrapText="1"/>
    </xf>
    <xf numFmtId="0" fontId="11" fillId="5" borderId="7" xfId="0" applyFont="1" applyFill="1" applyBorder="1" applyAlignment="1">
      <alignment wrapText="1"/>
    </xf>
    <xf numFmtId="0" fontId="102" fillId="5" borderId="3" xfId="0" applyFont="1" applyFill="1" applyBorder="1" applyAlignment="1">
      <alignment horizontal="right" vertical="center" wrapText="1"/>
    </xf>
    <xf numFmtId="4" fontId="11" fillId="5" borderId="0" xfId="0" applyNumberFormat="1" applyFont="1" applyFill="1"/>
    <xf numFmtId="0" fontId="12" fillId="5" borderId="5" xfId="0" applyFont="1" applyFill="1" applyBorder="1"/>
    <xf numFmtId="0" fontId="11" fillId="5" borderId="2" xfId="0" applyFont="1" applyFill="1" applyBorder="1"/>
    <xf numFmtId="0" fontId="11" fillId="5" borderId="7" xfId="0" applyFont="1" applyFill="1" applyBorder="1"/>
    <xf numFmtId="4" fontId="12" fillId="5" borderId="0" xfId="0" applyNumberFormat="1" applyFont="1" applyFill="1"/>
  </cellXfs>
  <cellStyles count="1564">
    <cellStyle name=" 1" xfId="86"/>
    <cellStyle name=" 1 2" xfId="87"/>
    <cellStyle name=" 1_Stage1" xfId="88"/>
    <cellStyle name="%" xfId="89"/>
    <cellStyle name="%_Inputs" xfId="90"/>
    <cellStyle name="%_Inputs (const)" xfId="91"/>
    <cellStyle name="%_Inputs Co" xfId="92"/>
    <cellStyle name="_Model_RAB Мой" xfId="93"/>
    <cellStyle name="_Model_RAB Мой 2" xfId="1446"/>
    <cellStyle name="_Model_RAB Мой_46EE.2011(v1.0)" xfId="282"/>
    <cellStyle name="_Model_RAB Мой_46EE.2011(v1.2)" xfId="283"/>
    <cellStyle name="_Model_RAB Мой_46EE.2011(v1.2) 2" xfId="1459"/>
    <cellStyle name="_Model_RAB Мой_ARMRAZR" xfId="284"/>
    <cellStyle name="_Model_RAB Мой_BALANCE.WARM.2010.FACT(v1.0)" xfId="285"/>
    <cellStyle name="_Model_RAB Мой_BALANCE.WARM.2010.PLAN" xfId="286"/>
    <cellStyle name="_Model_RAB Мой_BALANCE.WARM.2010.PLAN 2" xfId="1460"/>
    <cellStyle name="_Model_RAB Мой_BALANCE.WARM.2011YEAR(v0.7)" xfId="287"/>
    <cellStyle name="_Model_RAB Мой_BALANCE.WARM.2011YEAR(v0.7) 2" xfId="1461"/>
    <cellStyle name="_Model_RAB Мой_BALANCE.WARM.2011YEAR.NEW.UPDATE.SCHEME" xfId="288"/>
    <cellStyle name="_Model_RAB Мой_NADB.JNVLS.APTEKA.2011(v1.3.3)" xfId="289"/>
    <cellStyle name="_Model_RAB Мой_NADB.JNVLS.APTEKA.2011(v1.3.4)" xfId="290"/>
    <cellStyle name="_Model_RAB Мой_PR.PROG.WARM.NOTCOMBI.2012.2.16_v1.4(04.04.11) " xfId="94"/>
    <cellStyle name="_Model_RAB Мой_PREDEL.JKH.UTV.2011(v1.0.1)" xfId="291"/>
    <cellStyle name="_Model_RAB Мой_PREDEL.JKH.UTV.2011(v1.1)" xfId="292"/>
    <cellStyle name="_Model_RAB Мой_PREDEL.JKH.UTV.2011(v1.1) 2" xfId="1462"/>
    <cellStyle name="_Model_RAB Мой_UPDATE.46EE.2011.TO.1.1" xfId="293"/>
    <cellStyle name="_Model_RAB Мой_UPDATE.BALANCE.WARM.2011YEAR.TO.1.1" xfId="294"/>
    <cellStyle name="_Model_RAB Мой_UPDATE.NADB.JNVLS.APTEKA.2011.TO.1.3.4" xfId="295"/>
    <cellStyle name="_Model_RAB Мой_Книга2_PR.PROG.WARM.NOTCOMBI.2012.2.16_v1.4(04.04.11) " xfId="95"/>
    <cellStyle name="_Model_RAB_MRSK_svod" xfId="96"/>
    <cellStyle name="_Model_RAB_MRSK_svod 2" xfId="1447"/>
    <cellStyle name="_Model_RAB_MRSK_svod_46EE.2011(v1.0)" xfId="296"/>
    <cellStyle name="_Model_RAB_MRSK_svod_46EE.2011(v1.2)" xfId="297"/>
    <cellStyle name="_Model_RAB_MRSK_svod_46EE.2011(v1.2) 2" xfId="1463"/>
    <cellStyle name="_Model_RAB_MRSK_svod_ARMRAZR" xfId="298"/>
    <cellStyle name="_Model_RAB_MRSK_svod_BALANCE.WARM.2010.FACT(v1.0)" xfId="299"/>
    <cellStyle name="_Model_RAB_MRSK_svod_BALANCE.WARM.2010.PLAN" xfId="300"/>
    <cellStyle name="_Model_RAB_MRSK_svod_BALANCE.WARM.2010.PLAN 2" xfId="1464"/>
    <cellStyle name="_Model_RAB_MRSK_svod_BALANCE.WARM.2011YEAR(v0.7)" xfId="301"/>
    <cellStyle name="_Model_RAB_MRSK_svod_BALANCE.WARM.2011YEAR(v0.7) 2" xfId="1465"/>
    <cellStyle name="_Model_RAB_MRSK_svod_BALANCE.WARM.2011YEAR.NEW.UPDATE.SCHEME" xfId="302"/>
    <cellStyle name="_Model_RAB_MRSK_svod_NADB.JNVLS.APTEKA.2011(v1.3.3)" xfId="303"/>
    <cellStyle name="_Model_RAB_MRSK_svod_NADB.JNVLS.APTEKA.2011(v1.3.4)" xfId="304"/>
    <cellStyle name="_Model_RAB_MRSK_svod_PR.PROG.WARM.NOTCOMBI.2012.2.16_v1.4(04.04.11) " xfId="97"/>
    <cellStyle name="_Model_RAB_MRSK_svod_PREDEL.JKH.UTV.2011(v1.0.1)" xfId="305"/>
    <cellStyle name="_Model_RAB_MRSK_svod_PREDEL.JKH.UTV.2011(v1.1)" xfId="306"/>
    <cellStyle name="_Model_RAB_MRSK_svod_PREDEL.JKH.UTV.2011(v1.1) 2" xfId="1466"/>
    <cellStyle name="_Model_RAB_MRSK_svod_UPDATE.46EE.2011.TO.1.1" xfId="307"/>
    <cellStyle name="_Model_RAB_MRSK_svod_UPDATE.BALANCE.WARM.2011YEAR.TO.1.1" xfId="308"/>
    <cellStyle name="_Model_RAB_MRSK_svod_UPDATE.NADB.JNVLS.APTEKA.2011.TO.1.3.4" xfId="309"/>
    <cellStyle name="_Model_RAB_MRSK_svod_Книга2_PR.PROG.WARM.NOTCOMBI.2012.2.16_v1.4(04.04.11) " xfId="98"/>
    <cellStyle name="_ВО ОП ТЭС-ОТ- 2007" xfId="310"/>
    <cellStyle name="_ВФ ОАО ТЭС-ОТ- 2009" xfId="311"/>
    <cellStyle name="_выручка по присоединениям2" xfId="99"/>
    <cellStyle name="_Договор аренды ЯЭ с разбивкой" xfId="312"/>
    <cellStyle name="_Исходные данные для модели" xfId="100"/>
    <cellStyle name="_МОДЕЛЬ_1 (2)" xfId="101"/>
    <cellStyle name="_МОДЕЛЬ_1 (2) 2" xfId="1448"/>
    <cellStyle name="_МОДЕЛЬ_1 (2)_46EE.2011(v1.0)" xfId="313"/>
    <cellStyle name="_МОДЕЛЬ_1 (2)_46EE.2011(v1.2)" xfId="314"/>
    <cellStyle name="_МОДЕЛЬ_1 (2)_46EE.2011(v1.2) 2" xfId="1467"/>
    <cellStyle name="_МОДЕЛЬ_1 (2)_ARMRAZR" xfId="315"/>
    <cellStyle name="_МОДЕЛЬ_1 (2)_BALANCE.WARM.2010.FACT(v1.0)" xfId="316"/>
    <cellStyle name="_МОДЕЛЬ_1 (2)_BALANCE.WARM.2010.PLAN" xfId="317"/>
    <cellStyle name="_МОДЕЛЬ_1 (2)_BALANCE.WARM.2010.PLAN 2" xfId="1468"/>
    <cellStyle name="_МОДЕЛЬ_1 (2)_BALANCE.WARM.2011YEAR(v0.7)" xfId="318"/>
    <cellStyle name="_МОДЕЛЬ_1 (2)_BALANCE.WARM.2011YEAR(v0.7) 2" xfId="1469"/>
    <cellStyle name="_МОДЕЛЬ_1 (2)_BALANCE.WARM.2011YEAR.NEW.UPDATE.SCHEME" xfId="319"/>
    <cellStyle name="_МОДЕЛЬ_1 (2)_NADB.JNVLS.APTEKA.2011(v1.3.3)" xfId="320"/>
    <cellStyle name="_МОДЕЛЬ_1 (2)_NADB.JNVLS.APTEKA.2011(v1.3.4)" xfId="321"/>
    <cellStyle name="_МОДЕЛЬ_1 (2)_PR.PROG.WARM.NOTCOMBI.2012.2.16_v1.4(04.04.11) " xfId="102"/>
    <cellStyle name="_МОДЕЛЬ_1 (2)_PREDEL.JKH.UTV.2011(v1.0.1)" xfId="322"/>
    <cellStyle name="_МОДЕЛЬ_1 (2)_PREDEL.JKH.UTV.2011(v1.1)" xfId="323"/>
    <cellStyle name="_МОДЕЛЬ_1 (2)_PREDEL.JKH.UTV.2011(v1.1) 2" xfId="1470"/>
    <cellStyle name="_МОДЕЛЬ_1 (2)_UPDATE.46EE.2011.TO.1.1" xfId="324"/>
    <cellStyle name="_МОДЕЛЬ_1 (2)_UPDATE.BALANCE.WARM.2011YEAR.TO.1.1" xfId="325"/>
    <cellStyle name="_МОДЕЛЬ_1 (2)_UPDATE.NADB.JNVLS.APTEKA.2011.TO.1.3.4" xfId="326"/>
    <cellStyle name="_МОДЕЛЬ_1 (2)_Книга2_PR.PROG.WARM.NOTCOMBI.2012.2.16_v1.4(04.04.11) " xfId="103"/>
    <cellStyle name="_НВВ 2009 постатейно свод по филиалам_09_02_09" xfId="104"/>
    <cellStyle name="_НВВ 2009 постатейно свод по филиалам_для Валентина" xfId="105"/>
    <cellStyle name="_Омск" xfId="106"/>
    <cellStyle name="_ОТ ИД 2009" xfId="327"/>
    <cellStyle name="_пр 5 тариф RAB" xfId="107"/>
    <cellStyle name="_пр 5 тариф RAB 2" xfId="1449"/>
    <cellStyle name="_пр 5 тариф RAB_46EE.2011(v1.0)" xfId="328"/>
    <cellStyle name="_пр 5 тариф RAB_46EE.2011(v1.2)" xfId="329"/>
    <cellStyle name="_пр 5 тариф RAB_46EE.2011(v1.2) 2" xfId="1471"/>
    <cellStyle name="_пр 5 тариф RAB_ARMRAZR" xfId="330"/>
    <cellStyle name="_пр 5 тариф RAB_BALANCE.WARM.2010.FACT(v1.0)" xfId="331"/>
    <cellStyle name="_пр 5 тариф RAB_BALANCE.WARM.2010.PLAN" xfId="332"/>
    <cellStyle name="_пр 5 тариф RAB_BALANCE.WARM.2010.PLAN 2" xfId="1472"/>
    <cellStyle name="_пр 5 тариф RAB_BALANCE.WARM.2011YEAR(v0.7)" xfId="333"/>
    <cellStyle name="_пр 5 тариф RAB_BALANCE.WARM.2011YEAR(v0.7) 2" xfId="1473"/>
    <cellStyle name="_пр 5 тариф RAB_BALANCE.WARM.2011YEAR.NEW.UPDATE.SCHEME" xfId="334"/>
    <cellStyle name="_пр 5 тариф RAB_NADB.JNVLS.APTEKA.2011(v1.3.3)" xfId="335"/>
    <cellStyle name="_пр 5 тариф RAB_NADB.JNVLS.APTEKA.2011(v1.3.4)" xfId="336"/>
    <cellStyle name="_пр 5 тариф RAB_PR.PROG.WARM.NOTCOMBI.2012.2.16_v1.4(04.04.11) " xfId="108"/>
    <cellStyle name="_пр 5 тариф RAB_PREDEL.JKH.UTV.2011(v1.0.1)" xfId="337"/>
    <cellStyle name="_пр 5 тариф RAB_PREDEL.JKH.UTV.2011(v1.1)" xfId="338"/>
    <cellStyle name="_пр 5 тариф RAB_PREDEL.JKH.UTV.2011(v1.1) 2" xfId="1474"/>
    <cellStyle name="_пр 5 тариф RAB_UPDATE.46EE.2011.TO.1.1" xfId="339"/>
    <cellStyle name="_пр 5 тариф RAB_UPDATE.BALANCE.WARM.2011YEAR.TO.1.1" xfId="340"/>
    <cellStyle name="_пр 5 тариф RAB_UPDATE.NADB.JNVLS.APTEKA.2011.TO.1.3.4" xfId="341"/>
    <cellStyle name="_пр 5 тариф RAB_Книга2_PR.PROG.WARM.NOTCOMBI.2012.2.16_v1.4(04.04.11) " xfId="109"/>
    <cellStyle name="_Предожение _ДБП_2009 г ( согласованные БП)  (2)" xfId="110"/>
    <cellStyle name="_Приложение МТС-3-КС" xfId="111"/>
    <cellStyle name="_Приложение-МТС--2-1" xfId="112"/>
    <cellStyle name="_Расчет RAB_22072008" xfId="113"/>
    <cellStyle name="_Расчет RAB_22072008 2" xfId="1450"/>
    <cellStyle name="_Расчет RAB_22072008_46EE.2011(v1.0)" xfId="342"/>
    <cellStyle name="_Расчет RAB_22072008_46EE.2011(v1.2)" xfId="343"/>
    <cellStyle name="_Расчет RAB_22072008_46EE.2011(v1.2) 2" xfId="1475"/>
    <cellStyle name="_Расчет RAB_22072008_ARMRAZR" xfId="344"/>
    <cellStyle name="_Расчет RAB_22072008_BALANCE.WARM.2010.FACT(v1.0)" xfId="345"/>
    <cellStyle name="_Расчет RAB_22072008_BALANCE.WARM.2010.PLAN" xfId="346"/>
    <cellStyle name="_Расчет RAB_22072008_BALANCE.WARM.2010.PLAN 2" xfId="1476"/>
    <cellStyle name="_Расчет RAB_22072008_BALANCE.WARM.2011YEAR(v0.7)" xfId="347"/>
    <cellStyle name="_Расчет RAB_22072008_BALANCE.WARM.2011YEAR(v0.7) 2" xfId="1477"/>
    <cellStyle name="_Расчет RAB_22072008_BALANCE.WARM.2011YEAR.NEW.UPDATE.SCHEME" xfId="348"/>
    <cellStyle name="_Расчет RAB_22072008_NADB.JNVLS.APTEKA.2011(v1.3.3)" xfId="349"/>
    <cellStyle name="_Расчет RAB_22072008_NADB.JNVLS.APTEKA.2011(v1.3.4)" xfId="350"/>
    <cellStyle name="_Расчет RAB_22072008_PR.PROG.WARM.NOTCOMBI.2012.2.16_v1.4(04.04.11) " xfId="114"/>
    <cellStyle name="_Расчет RAB_22072008_PREDEL.JKH.UTV.2011(v1.0.1)" xfId="351"/>
    <cellStyle name="_Расчет RAB_22072008_PREDEL.JKH.UTV.2011(v1.1)" xfId="352"/>
    <cellStyle name="_Расчет RAB_22072008_PREDEL.JKH.UTV.2011(v1.1) 2" xfId="1478"/>
    <cellStyle name="_Расчет RAB_22072008_UPDATE.46EE.2011.TO.1.1" xfId="353"/>
    <cellStyle name="_Расчет RAB_22072008_UPDATE.BALANCE.WARM.2011YEAR.TO.1.1" xfId="354"/>
    <cellStyle name="_Расчет RAB_22072008_UPDATE.NADB.JNVLS.APTEKA.2011.TO.1.3.4" xfId="355"/>
    <cellStyle name="_Расчет RAB_22072008_Книга2_PR.PROG.WARM.NOTCOMBI.2012.2.16_v1.4(04.04.11) " xfId="115"/>
    <cellStyle name="_Расчет RAB_Лен и МОЭСК_с 2010 года_14.04.2009_со сглаж_version 3.0_без ФСК" xfId="116"/>
    <cellStyle name="_Расчет RAB_Лен и МОЭСК_с 2010 года_14.04.2009_со сглаж_version 3.0_без ФСК 2" xfId="1451"/>
    <cellStyle name="_Расчет RAB_Лен и МОЭСК_с 2010 года_14.04.2009_со сглаж_version 3.0_без ФСК_46EE.2011(v1.0)" xfId="356"/>
    <cellStyle name="_Расчет RAB_Лен и МОЭСК_с 2010 года_14.04.2009_со сглаж_version 3.0_без ФСК_46EE.2011(v1.2)" xfId="357"/>
    <cellStyle name="_Расчет RAB_Лен и МОЭСК_с 2010 года_14.04.2009_со сглаж_version 3.0_без ФСК_46EE.2011(v1.2) 2" xfId="1479"/>
    <cellStyle name="_Расчет RAB_Лен и МОЭСК_с 2010 года_14.04.2009_со сглаж_version 3.0_без ФСК_ARMRAZR" xfId="358"/>
    <cellStyle name="_Расчет RAB_Лен и МОЭСК_с 2010 года_14.04.2009_со сглаж_version 3.0_без ФСК_BALANCE.WARM.2010.FACT(v1.0)" xfId="359"/>
    <cellStyle name="_Расчет RAB_Лен и МОЭСК_с 2010 года_14.04.2009_со сглаж_version 3.0_без ФСК_BALANCE.WARM.2010.PLAN" xfId="360"/>
    <cellStyle name="_Расчет RAB_Лен и МОЭСК_с 2010 года_14.04.2009_со сглаж_version 3.0_без ФСК_BALANCE.WARM.2010.PLAN 2" xfId="1480"/>
    <cellStyle name="_Расчет RAB_Лен и МОЭСК_с 2010 года_14.04.2009_со сглаж_version 3.0_без ФСК_BALANCE.WARM.2011YEAR(v0.7)" xfId="361"/>
    <cellStyle name="_Расчет RAB_Лен и МОЭСК_с 2010 года_14.04.2009_со сглаж_version 3.0_без ФСК_BALANCE.WARM.2011YEAR(v0.7) 2" xfId="1481"/>
    <cellStyle name="_Расчет RAB_Лен и МОЭСК_с 2010 года_14.04.2009_со сглаж_version 3.0_без ФСК_BALANCE.WARM.2011YEAR.NEW.UPDATE.SCHEME" xfId="362"/>
    <cellStyle name="_Расчет RAB_Лен и МОЭСК_с 2010 года_14.04.2009_со сглаж_version 3.0_без ФСК_NADB.JNVLS.APTEKA.2011(v1.3.3)" xfId="363"/>
    <cellStyle name="_Расчет RAB_Лен и МОЭСК_с 2010 года_14.04.2009_со сглаж_version 3.0_без ФСК_NADB.JNVLS.APTEKA.2011(v1.3.4)" xfId="364"/>
    <cellStyle name="_Расчет RAB_Лен и МОЭСК_с 2010 года_14.04.2009_со сглаж_version 3.0_без ФСК_PR.PROG.WARM.NOTCOMBI.2012.2.16_v1.4(04.04.11) " xfId="117"/>
    <cellStyle name="_Расчет RAB_Лен и МОЭСК_с 2010 года_14.04.2009_со сглаж_version 3.0_без ФСК_PREDEL.JKH.UTV.2011(v1.0.1)" xfId="365"/>
    <cellStyle name="_Расчет RAB_Лен и МОЭСК_с 2010 года_14.04.2009_со сглаж_version 3.0_без ФСК_PREDEL.JKH.UTV.2011(v1.1)" xfId="366"/>
    <cellStyle name="_Расчет RAB_Лен и МОЭСК_с 2010 года_14.04.2009_со сглаж_version 3.0_без ФСК_PREDEL.JKH.UTV.2011(v1.1) 2" xfId="1482"/>
    <cellStyle name="_Расчет RAB_Лен и МОЭСК_с 2010 года_14.04.2009_со сглаж_version 3.0_без ФСК_UPDATE.46EE.2011.TO.1.1" xfId="367"/>
    <cellStyle name="_Расчет RAB_Лен и МОЭСК_с 2010 года_14.04.2009_со сглаж_version 3.0_без ФСК_UPDATE.BALANCE.WARM.2011YEAR.TO.1.1" xfId="368"/>
    <cellStyle name="_Расчет RAB_Лен и МОЭСК_с 2010 года_14.04.2009_со сглаж_version 3.0_без ФСК_UPDATE.NADB.JNVLS.APTEKA.2011.TO.1.3.4" xfId="369"/>
    <cellStyle name="_Расчет RAB_Лен и МОЭСК_с 2010 года_14.04.2009_со сглаж_version 3.0_без ФСК_Книга2_PR.PROG.WARM.NOTCOMBI.2012.2.16_v1.4(04.04.11) " xfId="118"/>
    <cellStyle name="_Свод по ИПР (2)" xfId="119"/>
    <cellStyle name="_таблицы для расчетов28-04-08_2006-2009_прибыль корр_по ИА" xfId="120"/>
    <cellStyle name="_таблицы для расчетов28-04-08_2006-2009с ИА" xfId="121"/>
    <cellStyle name="_Форма 6  РТК.xls(отчет по Адр пр. ЛО)" xfId="122"/>
    <cellStyle name="_Формат разбивки по МРСК_РСК" xfId="123"/>
    <cellStyle name="_Формат_для Согласования" xfId="124"/>
    <cellStyle name="_экон.форм-т ВО 1 с разбивкой" xfId="370"/>
    <cellStyle name="”€ќђќ‘ћ‚›‰" xfId="371"/>
    <cellStyle name="”€љ‘€ђћ‚ђќќ›‰" xfId="372"/>
    <cellStyle name="”ќђќ‘ћ‚›‰" xfId="126"/>
    <cellStyle name="”љ‘ђћ‚ђќќ›‰" xfId="127"/>
    <cellStyle name="„…ќ…†ќ›‰" xfId="128"/>
    <cellStyle name="€’ћѓћ‚›‰" xfId="373"/>
    <cellStyle name="‡ђѓћ‹ћ‚ћљ1" xfId="129"/>
    <cellStyle name="‡ђѓћ‹ћ‚ћљ2" xfId="130"/>
    <cellStyle name="’ћѓћ‚›‰" xfId="125"/>
    <cellStyle name="20% - Accent1" xfId="131"/>
    <cellStyle name="20% - Accent1 2" xfId="374"/>
    <cellStyle name="20% - Accent1_46EE.2011(v1.0)" xfId="375"/>
    <cellStyle name="20% - Accent2" xfId="132"/>
    <cellStyle name="20% - Accent2 2" xfId="376"/>
    <cellStyle name="20% - Accent2_46EE.2011(v1.0)" xfId="377"/>
    <cellStyle name="20% - Accent3" xfId="133"/>
    <cellStyle name="20% - Accent3 2" xfId="378"/>
    <cellStyle name="20% - Accent3_46EE.2011(v1.0)" xfId="379"/>
    <cellStyle name="20% - Accent4" xfId="134"/>
    <cellStyle name="20% - Accent4 2" xfId="380"/>
    <cellStyle name="20% - Accent4_46EE.2011(v1.0)" xfId="381"/>
    <cellStyle name="20% - Accent5" xfId="135"/>
    <cellStyle name="20% - Accent5 2" xfId="382"/>
    <cellStyle name="20% - Accent5_46EE.2011(v1.0)" xfId="383"/>
    <cellStyle name="20% - Accent6" xfId="136"/>
    <cellStyle name="20% - Accent6 2" xfId="384"/>
    <cellStyle name="20% - Accent6_46EE.2011(v1.0)" xfId="385"/>
    <cellStyle name="20% - Акцент1 2" xfId="386"/>
    <cellStyle name="20% - Акцент1 2 2" xfId="387"/>
    <cellStyle name="20% - Акцент1 2_46EE.2011(v1.0)" xfId="388"/>
    <cellStyle name="20% - Акцент1 3" xfId="389"/>
    <cellStyle name="20% - Акцент1 3 2" xfId="390"/>
    <cellStyle name="20% - Акцент1 3_46EE.2011(v1.0)" xfId="391"/>
    <cellStyle name="20% - Акцент1 4" xfId="392"/>
    <cellStyle name="20% - Акцент1 4 2" xfId="393"/>
    <cellStyle name="20% - Акцент1 4_46EE.2011(v1.0)" xfId="394"/>
    <cellStyle name="20% - Акцент1 5" xfId="395"/>
    <cellStyle name="20% - Акцент1 5 2" xfId="396"/>
    <cellStyle name="20% - Акцент1 5_46EE.2011(v1.0)" xfId="397"/>
    <cellStyle name="20% - Акцент1 6" xfId="398"/>
    <cellStyle name="20% - Акцент1 6 2" xfId="399"/>
    <cellStyle name="20% - Акцент1 6_46EE.2011(v1.0)" xfId="400"/>
    <cellStyle name="20% - Акцент1 7" xfId="401"/>
    <cellStyle name="20% - Акцент1 7 2" xfId="402"/>
    <cellStyle name="20% - Акцент1 7_46EE.2011(v1.0)" xfId="403"/>
    <cellStyle name="20% - Акцент1 8" xfId="404"/>
    <cellStyle name="20% - Акцент1 8 2" xfId="405"/>
    <cellStyle name="20% - Акцент1 8_46EE.2011(v1.0)" xfId="406"/>
    <cellStyle name="20% - Акцент1 9" xfId="407"/>
    <cellStyle name="20% - Акцент1 9 2" xfId="408"/>
    <cellStyle name="20% - Акцент1 9_46EE.2011(v1.0)" xfId="409"/>
    <cellStyle name="20% - Акцент2 2" xfId="410"/>
    <cellStyle name="20% - Акцент2 2 2" xfId="411"/>
    <cellStyle name="20% - Акцент2 2_46EE.2011(v1.0)" xfId="412"/>
    <cellStyle name="20% - Акцент2 3" xfId="413"/>
    <cellStyle name="20% - Акцент2 3 2" xfId="414"/>
    <cellStyle name="20% - Акцент2 3_46EE.2011(v1.0)" xfId="415"/>
    <cellStyle name="20% - Акцент2 4" xfId="416"/>
    <cellStyle name="20% - Акцент2 4 2" xfId="417"/>
    <cellStyle name="20% - Акцент2 4_46EE.2011(v1.0)" xfId="418"/>
    <cellStyle name="20% - Акцент2 5" xfId="419"/>
    <cellStyle name="20% - Акцент2 5 2" xfId="420"/>
    <cellStyle name="20% - Акцент2 5_46EE.2011(v1.0)" xfId="421"/>
    <cellStyle name="20% - Акцент2 6" xfId="422"/>
    <cellStyle name="20% - Акцент2 6 2" xfId="423"/>
    <cellStyle name="20% - Акцент2 6_46EE.2011(v1.0)" xfId="424"/>
    <cellStyle name="20% - Акцент2 7" xfId="425"/>
    <cellStyle name="20% - Акцент2 7 2" xfId="426"/>
    <cellStyle name="20% - Акцент2 7_46EE.2011(v1.0)" xfId="427"/>
    <cellStyle name="20% - Акцент2 8" xfId="428"/>
    <cellStyle name="20% - Акцент2 8 2" xfId="429"/>
    <cellStyle name="20% - Акцент2 8_46EE.2011(v1.0)" xfId="430"/>
    <cellStyle name="20% - Акцент2 9" xfId="431"/>
    <cellStyle name="20% - Акцент2 9 2" xfId="432"/>
    <cellStyle name="20% - Акцент2 9_46EE.2011(v1.0)" xfId="433"/>
    <cellStyle name="20% - Акцент3 2" xfId="434"/>
    <cellStyle name="20% - Акцент3 2 2" xfId="435"/>
    <cellStyle name="20% - Акцент3 2_46EE.2011(v1.0)" xfId="436"/>
    <cellStyle name="20% - Акцент3 3" xfId="437"/>
    <cellStyle name="20% - Акцент3 3 2" xfId="438"/>
    <cellStyle name="20% - Акцент3 3_46EE.2011(v1.0)" xfId="439"/>
    <cellStyle name="20% - Акцент3 4" xfId="440"/>
    <cellStyle name="20% - Акцент3 4 2" xfId="441"/>
    <cellStyle name="20% - Акцент3 4_46EE.2011(v1.0)" xfId="442"/>
    <cellStyle name="20% - Акцент3 5" xfId="443"/>
    <cellStyle name="20% - Акцент3 5 2" xfId="444"/>
    <cellStyle name="20% - Акцент3 5_46EE.2011(v1.0)" xfId="445"/>
    <cellStyle name="20% - Акцент3 6" xfId="446"/>
    <cellStyle name="20% - Акцент3 6 2" xfId="447"/>
    <cellStyle name="20% - Акцент3 6_46EE.2011(v1.0)" xfId="448"/>
    <cellStyle name="20% - Акцент3 7" xfId="449"/>
    <cellStyle name="20% - Акцент3 7 2" xfId="450"/>
    <cellStyle name="20% - Акцент3 7_46EE.2011(v1.0)" xfId="451"/>
    <cellStyle name="20% - Акцент3 8" xfId="452"/>
    <cellStyle name="20% - Акцент3 8 2" xfId="453"/>
    <cellStyle name="20% - Акцент3 8_46EE.2011(v1.0)" xfId="454"/>
    <cellStyle name="20% - Акцент3 9" xfId="455"/>
    <cellStyle name="20% - Акцент3 9 2" xfId="456"/>
    <cellStyle name="20% - Акцент3 9_46EE.2011(v1.0)" xfId="457"/>
    <cellStyle name="20% - Акцент4 2" xfId="458"/>
    <cellStyle name="20% - Акцент4 2 2" xfId="459"/>
    <cellStyle name="20% - Акцент4 2_46EE.2011(v1.0)" xfId="460"/>
    <cellStyle name="20% - Акцент4 3" xfId="461"/>
    <cellStyle name="20% - Акцент4 3 2" xfId="462"/>
    <cellStyle name="20% - Акцент4 3_46EE.2011(v1.0)" xfId="463"/>
    <cellStyle name="20% - Акцент4 4" xfId="464"/>
    <cellStyle name="20% - Акцент4 4 2" xfId="465"/>
    <cellStyle name="20% - Акцент4 4_46EE.2011(v1.0)" xfId="466"/>
    <cellStyle name="20% - Акцент4 5" xfId="467"/>
    <cellStyle name="20% - Акцент4 5 2" xfId="468"/>
    <cellStyle name="20% - Акцент4 5_46EE.2011(v1.0)" xfId="469"/>
    <cellStyle name="20% - Акцент4 6" xfId="470"/>
    <cellStyle name="20% - Акцент4 6 2" xfId="471"/>
    <cellStyle name="20% - Акцент4 6_46EE.2011(v1.0)" xfId="472"/>
    <cellStyle name="20% - Акцент4 7" xfId="473"/>
    <cellStyle name="20% - Акцент4 7 2" xfId="474"/>
    <cellStyle name="20% - Акцент4 7_46EE.2011(v1.0)" xfId="475"/>
    <cellStyle name="20% - Акцент4 8" xfId="476"/>
    <cellStyle name="20% - Акцент4 8 2" xfId="477"/>
    <cellStyle name="20% - Акцент4 8_46EE.2011(v1.0)" xfId="478"/>
    <cellStyle name="20% - Акцент4 9" xfId="479"/>
    <cellStyle name="20% - Акцент4 9 2" xfId="480"/>
    <cellStyle name="20% - Акцент4 9_46EE.2011(v1.0)" xfId="481"/>
    <cellStyle name="20% - Акцент5 2" xfId="482"/>
    <cellStyle name="20% - Акцент5 2 2" xfId="483"/>
    <cellStyle name="20% - Акцент5 2_46EE.2011(v1.0)" xfId="484"/>
    <cellStyle name="20% - Акцент5 3" xfId="485"/>
    <cellStyle name="20% - Акцент5 3 2" xfId="486"/>
    <cellStyle name="20% - Акцент5 3_46EE.2011(v1.0)" xfId="487"/>
    <cellStyle name="20% - Акцент5 4" xfId="488"/>
    <cellStyle name="20% - Акцент5 4 2" xfId="489"/>
    <cellStyle name="20% - Акцент5 4_46EE.2011(v1.0)" xfId="490"/>
    <cellStyle name="20% - Акцент5 5" xfId="491"/>
    <cellStyle name="20% - Акцент5 5 2" xfId="492"/>
    <cellStyle name="20% - Акцент5 5_46EE.2011(v1.0)" xfId="493"/>
    <cellStyle name="20% - Акцент5 6" xfId="494"/>
    <cellStyle name="20% - Акцент5 6 2" xfId="495"/>
    <cellStyle name="20% - Акцент5 6_46EE.2011(v1.0)" xfId="496"/>
    <cellStyle name="20% - Акцент5 7" xfId="497"/>
    <cellStyle name="20% - Акцент5 7 2" xfId="498"/>
    <cellStyle name="20% - Акцент5 7_46EE.2011(v1.0)" xfId="499"/>
    <cellStyle name="20% - Акцент5 8" xfId="500"/>
    <cellStyle name="20% - Акцент5 8 2" xfId="501"/>
    <cellStyle name="20% - Акцент5 8_46EE.2011(v1.0)" xfId="502"/>
    <cellStyle name="20% - Акцент5 9" xfId="503"/>
    <cellStyle name="20% - Акцент5 9 2" xfId="504"/>
    <cellStyle name="20% - Акцент5 9_46EE.2011(v1.0)" xfId="505"/>
    <cellStyle name="20% - Акцент6 2" xfId="506"/>
    <cellStyle name="20% - Акцент6 2 2" xfId="507"/>
    <cellStyle name="20% - Акцент6 2_46EE.2011(v1.0)" xfId="508"/>
    <cellStyle name="20% - Акцент6 3" xfId="509"/>
    <cellStyle name="20% - Акцент6 3 2" xfId="510"/>
    <cellStyle name="20% - Акцент6 3_46EE.2011(v1.0)" xfId="511"/>
    <cellStyle name="20% - Акцент6 4" xfId="512"/>
    <cellStyle name="20% - Акцент6 4 2" xfId="513"/>
    <cellStyle name="20% - Акцент6 4_46EE.2011(v1.0)" xfId="514"/>
    <cellStyle name="20% - Акцент6 5" xfId="515"/>
    <cellStyle name="20% - Акцент6 5 2" xfId="516"/>
    <cellStyle name="20% - Акцент6 5_46EE.2011(v1.0)" xfId="517"/>
    <cellStyle name="20% - Акцент6 6" xfId="518"/>
    <cellStyle name="20% - Акцент6 6 2" xfId="519"/>
    <cellStyle name="20% - Акцент6 6_46EE.2011(v1.0)" xfId="520"/>
    <cellStyle name="20% - Акцент6 7" xfId="521"/>
    <cellStyle name="20% - Акцент6 7 2" xfId="522"/>
    <cellStyle name="20% - Акцент6 7_46EE.2011(v1.0)" xfId="523"/>
    <cellStyle name="20% - Акцент6 8" xfId="524"/>
    <cellStyle name="20% - Акцент6 8 2" xfId="525"/>
    <cellStyle name="20% - Акцент6 8_46EE.2011(v1.0)" xfId="526"/>
    <cellStyle name="20% - Акцент6 9" xfId="527"/>
    <cellStyle name="20% - Акцент6 9 2" xfId="528"/>
    <cellStyle name="20% - Акцент6 9_46EE.2011(v1.0)" xfId="529"/>
    <cellStyle name="40% - Accent1" xfId="137"/>
    <cellStyle name="40% - Accent1 2" xfId="530"/>
    <cellStyle name="40% - Accent1_46EE.2011(v1.0)" xfId="531"/>
    <cellStyle name="40% - Accent2" xfId="138"/>
    <cellStyle name="40% - Accent2 2" xfId="532"/>
    <cellStyle name="40% - Accent2_46EE.2011(v1.0)" xfId="533"/>
    <cellStyle name="40% - Accent3" xfId="139"/>
    <cellStyle name="40% - Accent3 2" xfId="534"/>
    <cellStyle name="40% - Accent3_46EE.2011(v1.0)" xfId="535"/>
    <cellStyle name="40% - Accent4" xfId="140"/>
    <cellStyle name="40% - Accent4 2" xfId="536"/>
    <cellStyle name="40% - Accent4_46EE.2011(v1.0)" xfId="537"/>
    <cellStyle name="40% - Accent5" xfId="141"/>
    <cellStyle name="40% - Accent5 2" xfId="538"/>
    <cellStyle name="40% - Accent5_46EE.2011(v1.0)" xfId="539"/>
    <cellStyle name="40% - Accent6" xfId="142"/>
    <cellStyle name="40% - Accent6 2" xfId="540"/>
    <cellStyle name="40% - Accent6_46EE.2011(v1.0)" xfId="541"/>
    <cellStyle name="40% - Акцент1 2" xfId="542"/>
    <cellStyle name="40% - Акцент1 2 2" xfId="543"/>
    <cellStyle name="40% - Акцент1 2_46EE.2011(v1.0)" xfId="544"/>
    <cellStyle name="40% - Акцент1 3" xfId="545"/>
    <cellStyle name="40% - Акцент1 3 2" xfId="546"/>
    <cellStyle name="40% - Акцент1 3_46EE.2011(v1.0)" xfId="547"/>
    <cellStyle name="40% - Акцент1 4" xfId="548"/>
    <cellStyle name="40% - Акцент1 4 2" xfId="549"/>
    <cellStyle name="40% - Акцент1 4_46EE.2011(v1.0)" xfId="550"/>
    <cellStyle name="40% - Акцент1 5" xfId="551"/>
    <cellStyle name="40% - Акцент1 5 2" xfId="552"/>
    <cellStyle name="40% - Акцент1 5_46EE.2011(v1.0)" xfId="553"/>
    <cellStyle name="40% - Акцент1 6" xfId="554"/>
    <cellStyle name="40% - Акцент1 6 2" xfId="555"/>
    <cellStyle name="40% - Акцент1 6_46EE.2011(v1.0)" xfId="556"/>
    <cellStyle name="40% - Акцент1 7" xfId="557"/>
    <cellStyle name="40% - Акцент1 7 2" xfId="558"/>
    <cellStyle name="40% - Акцент1 7_46EE.2011(v1.0)" xfId="559"/>
    <cellStyle name="40% - Акцент1 8" xfId="560"/>
    <cellStyle name="40% - Акцент1 8 2" xfId="561"/>
    <cellStyle name="40% - Акцент1 8_46EE.2011(v1.0)" xfId="562"/>
    <cellStyle name="40% - Акцент1 9" xfId="563"/>
    <cellStyle name="40% - Акцент1 9 2" xfId="564"/>
    <cellStyle name="40% - Акцент1 9_46EE.2011(v1.0)" xfId="565"/>
    <cellStyle name="40% - Акцент2 2" xfId="566"/>
    <cellStyle name="40% - Акцент2 2 2" xfId="567"/>
    <cellStyle name="40% - Акцент2 2_46EE.2011(v1.0)" xfId="568"/>
    <cellStyle name="40% - Акцент2 3" xfId="569"/>
    <cellStyle name="40% - Акцент2 3 2" xfId="570"/>
    <cellStyle name="40% - Акцент2 3_46EE.2011(v1.0)" xfId="571"/>
    <cellStyle name="40% - Акцент2 4" xfId="572"/>
    <cellStyle name="40% - Акцент2 4 2" xfId="573"/>
    <cellStyle name="40% - Акцент2 4_46EE.2011(v1.0)" xfId="574"/>
    <cellStyle name="40% - Акцент2 5" xfId="575"/>
    <cellStyle name="40% - Акцент2 5 2" xfId="576"/>
    <cellStyle name="40% - Акцент2 5_46EE.2011(v1.0)" xfId="577"/>
    <cellStyle name="40% - Акцент2 6" xfId="578"/>
    <cellStyle name="40% - Акцент2 6 2" xfId="579"/>
    <cellStyle name="40% - Акцент2 6_46EE.2011(v1.0)" xfId="580"/>
    <cellStyle name="40% - Акцент2 7" xfId="581"/>
    <cellStyle name="40% - Акцент2 7 2" xfId="582"/>
    <cellStyle name="40% - Акцент2 7_46EE.2011(v1.0)" xfId="583"/>
    <cellStyle name="40% - Акцент2 8" xfId="584"/>
    <cellStyle name="40% - Акцент2 8 2" xfId="585"/>
    <cellStyle name="40% - Акцент2 8_46EE.2011(v1.0)" xfId="586"/>
    <cellStyle name="40% - Акцент2 9" xfId="587"/>
    <cellStyle name="40% - Акцент2 9 2" xfId="588"/>
    <cellStyle name="40% - Акцент2 9_46EE.2011(v1.0)" xfId="589"/>
    <cellStyle name="40% - Акцент3 2" xfId="590"/>
    <cellStyle name="40% - Акцент3 2 2" xfId="591"/>
    <cellStyle name="40% - Акцент3 2_46EE.2011(v1.0)" xfId="592"/>
    <cellStyle name="40% - Акцент3 3" xfId="593"/>
    <cellStyle name="40% - Акцент3 3 2" xfId="594"/>
    <cellStyle name="40% - Акцент3 3_46EE.2011(v1.0)" xfId="595"/>
    <cellStyle name="40% - Акцент3 4" xfId="596"/>
    <cellStyle name="40% - Акцент3 4 2" xfId="597"/>
    <cellStyle name="40% - Акцент3 4_46EE.2011(v1.0)" xfId="598"/>
    <cellStyle name="40% - Акцент3 5" xfId="599"/>
    <cellStyle name="40% - Акцент3 5 2" xfId="600"/>
    <cellStyle name="40% - Акцент3 5_46EE.2011(v1.0)" xfId="601"/>
    <cellStyle name="40% - Акцент3 6" xfId="602"/>
    <cellStyle name="40% - Акцент3 6 2" xfId="603"/>
    <cellStyle name="40% - Акцент3 6_46EE.2011(v1.0)" xfId="604"/>
    <cellStyle name="40% - Акцент3 7" xfId="605"/>
    <cellStyle name="40% - Акцент3 7 2" xfId="606"/>
    <cellStyle name="40% - Акцент3 7_46EE.2011(v1.0)" xfId="607"/>
    <cellStyle name="40% - Акцент3 8" xfId="608"/>
    <cellStyle name="40% - Акцент3 8 2" xfId="609"/>
    <cellStyle name="40% - Акцент3 8_46EE.2011(v1.0)" xfId="610"/>
    <cellStyle name="40% - Акцент3 9" xfId="611"/>
    <cellStyle name="40% - Акцент3 9 2" xfId="612"/>
    <cellStyle name="40% - Акцент3 9_46EE.2011(v1.0)" xfId="613"/>
    <cellStyle name="40% - Акцент4 2" xfId="614"/>
    <cellStyle name="40% - Акцент4 2 2" xfId="615"/>
    <cellStyle name="40% - Акцент4 2_46EE.2011(v1.0)" xfId="616"/>
    <cellStyle name="40% - Акцент4 3" xfId="617"/>
    <cellStyle name="40% - Акцент4 3 2" xfId="618"/>
    <cellStyle name="40% - Акцент4 3_46EE.2011(v1.0)" xfId="619"/>
    <cellStyle name="40% - Акцент4 4" xfId="620"/>
    <cellStyle name="40% - Акцент4 4 2" xfId="621"/>
    <cellStyle name="40% - Акцент4 4_46EE.2011(v1.0)" xfId="622"/>
    <cellStyle name="40% - Акцент4 5" xfId="623"/>
    <cellStyle name="40% - Акцент4 5 2" xfId="624"/>
    <cellStyle name="40% - Акцент4 5_46EE.2011(v1.0)" xfId="625"/>
    <cellStyle name="40% - Акцент4 6" xfId="626"/>
    <cellStyle name="40% - Акцент4 6 2" xfId="627"/>
    <cellStyle name="40% - Акцент4 6_46EE.2011(v1.0)" xfId="628"/>
    <cellStyle name="40% - Акцент4 7" xfId="629"/>
    <cellStyle name="40% - Акцент4 7 2" xfId="630"/>
    <cellStyle name="40% - Акцент4 7_46EE.2011(v1.0)" xfId="631"/>
    <cellStyle name="40% - Акцент4 8" xfId="632"/>
    <cellStyle name="40% - Акцент4 8 2" xfId="633"/>
    <cellStyle name="40% - Акцент4 8_46EE.2011(v1.0)" xfId="634"/>
    <cellStyle name="40% - Акцент4 9" xfId="635"/>
    <cellStyle name="40% - Акцент4 9 2" xfId="636"/>
    <cellStyle name="40% - Акцент4 9_46EE.2011(v1.0)" xfId="637"/>
    <cellStyle name="40% - Акцент5 2" xfId="638"/>
    <cellStyle name="40% - Акцент5 2 2" xfId="639"/>
    <cellStyle name="40% - Акцент5 2_46EE.2011(v1.0)" xfId="640"/>
    <cellStyle name="40% - Акцент5 3" xfId="641"/>
    <cellStyle name="40% - Акцент5 3 2" xfId="642"/>
    <cellStyle name="40% - Акцент5 3_46EE.2011(v1.0)" xfId="643"/>
    <cellStyle name="40% - Акцент5 4" xfId="644"/>
    <cellStyle name="40% - Акцент5 4 2" xfId="645"/>
    <cellStyle name="40% - Акцент5 4_46EE.2011(v1.0)" xfId="646"/>
    <cellStyle name="40% - Акцент5 5" xfId="647"/>
    <cellStyle name="40% - Акцент5 5 2" xfId="648"/>
    <cellStyle name="40% - Акцент5 5_46EE.2011(v1.0)" xfId="649"/>
    <cellStyle name="40% - Акцент5 6" xfId="650"/>
    <cellStyle name="40% - Акцент5 6 2" xfId="651"/>
    <cellStyle name="40% - Акцент5 6_46EE.2011(v1.0)" xfId="652"/>
    <cellStyle name="40% - Акцент5 7" xfId="653"/>
    <cellStyle name="40% - Акцент5 7 2" xfId="654"/>
    <cellStyle name="40% - Акцент5 7_46EE.2011(v1.0)" xfId="655"/>
    <cellStyle name="40% - Акцент5 8" xfId="656"/>
    <cellStyle name="40% - Акцент5 8 2" xfId="657"/>
    <cellStyle name="40% - Акцент5 8_46EE.2011(v1.0)" xfId="658"/>
    <cellStyle name="40% - Акцент5 9" xfId="659"/>
    <cellStyle name="40% - Акцент5 9 2" xfId="660"/>
    <cellStyle name="40% - Акцент5 9_46EE.2011(v1.0)" xfId="661"/>
    <cellStyle name="40% - Акцент6 2" xfId="662"/>
    <cellStyle name="40% - Акцент6 2 2" xfId="663"/>
    <cellStyle name="40% - Акцент6 2_46EE.2011(v1.0)" xfId="664"/>
    <cellStyle name="40% - Акцент6 3" xfId="665"/>
    <cellStyle name="40% - Акцент6 3 2" xfId="666"/>
    <cellStyle name="40% - Акцент6 3_46EE.2011(v1.0)" xfId="667"/>
    <cellStyle name="40% - Акцент6 4" xfId="668"/>
    <cellStyle name="40% - Акцент6 4 2" xfId="669"/>
    <cellStyle name="40% - Акцент6 4_46EE.2011(v1.0)" xfId="670"/>
    <cellStyle name="40% - Акцент6 5" xfId="671"/>
    <cellStyle name="40% - Акцент6 5 2" xfId="672"/>
    <cellStyle name="40% - Акцент6 5_46EE.2011(v1.0)" xfId="673"/>
    <cellStyle name="40% - Акцент6 6" xfId="674"/>
    <cellStyle name="40% - Акцент6 6 2" xfId="675"/>
    <cellStyle name="40% - Акцент6 6_46EE.2011(v1.0)" xfId="676"/>
    <cellStyle name="40% - Акцент6 7" xfId="677"/>
    <cellStyle name="40% - Акцент6 7 2" xfId="678"/>
    <cellStyle name="40% - Акцент6 7_46EE.2011(v1.0)" xfId="679"/>
    <cellStyle name="40% - Акцент6 8" xfId="680"/>
    <cellStyle name="40% - Акцент6 8 2" xfId="681"/>
    <cellStyle name="40% - Акцент6 8_46EE.2011(v1.0)" xfId="682"/>
    <cellStyle name="40% - Акцент6 9" xfId="683"/>
    <cellStyle name="40% - Акцент6 9 2" xfId="684"/>
    <cellStyle name="40% - Акцент6 9_46EE.2011(v1.0)" xfId="685"/>
    <cellStyle name="60% - Accent1" xfId="143"/>
    <cellStyle name="60% - Accent2" xfId="144"/>
    <cellStyle name="60% - Accent3" xfId="145"/>
    <cellStyle name="60% - Accent4" xfId="146"/>
    <cellStyle name="60% - Accent5" xfId="147"/>
    <cellStyle name="60% - Accent6" xfId="148"/>
    <cellStyle name="60% - Акцент1 2" xfId="686"/>
    <cellStyle name="60% - Акцент1 2 2" xfId="687"/>
    <cellStyle name="60% - Акцент1 3" xfId="688"/>
    <cellStyle name="60% - Акцент1 3 2" xfId="689"/>
    <cellStyle name="60% - Акцент1 4" xfId="690"/>
    <cellStyle name="60% - Акцент1 4 2" xfId="691"/>
    <cellStyle name="60% - Акцент1 5" xfId="692"/>
    <cellStyle name="60% - Акцент1 5 2" xfId="693"/>
    <cellStyle name="60% - Акцент1 6" xfId="694"/>
    <cellStyle name="60% - Акцент1 6 2" xfId="695"/>
    <cellStyle name="60% - Акцент1 7" xfId="696"/>
    <cellStyle name="60% - Акцент1 7 2" xfId="697"/>
    <cellStyle name="60% - Акцент1 8" xfId="698"/>
    <cellStyle name="60% - Акцент1 8 2" xfId="699"/>
    <cellStyle name="60% - Акцент1 9" xfId="700"/>
    <cellStyle name="60% - Акцент1 9 2" xfId="701"/>
    <cellStyle name="60% - Акцент2 2" xfId="702"/>
    <cellStyle name="60% - Акцент2 2 2" xfId="703"/>
    <cellStyle name="60% - Акцент2 3" xfId="704"/>
    <cellStyle name="60% - Акцент2 3 2" xfId="705"/>
    <cellStyle name="60% - Акцент2 4" xfId="706"/>
    <cellStyle name="60% - Акцент2 4 2" xfId="707"/>
    <cellStyle name="60% - Акцент2 5" xfId="708"/>
    <cellStyle name="60% - Акцент2 5 2" xfId="709"/>
    <cellStyle name="60% - Акцент2 6" xfId="710"/>
    <cellStyle name="60% - Акцент2 6 2" xfId="711"/>
    <cellStyle name="60% - Акцент2 7" xfId="712"/>
    <cellStyle name="60% - Акцент2 7 2" xfId="713"/>
    <cellStyle name="60% - Акцент2 8" xfId="714"/>
    <cellStyle name="60% - Акцент2 8 2" xfId="715"/>
    <cellStyle name="60% - Акцент2 9" xfId="716"/>
    <cellStyle name="60% - Акцент2 9 2" xfId="717"/>
    <cellStyle name="60% - Акцент3 2" xfId="718"/>
    <cellStyle name="60% - Акцент3 2 2" xfId="719"/>
    <cellStyle name="60% - Акцент3 3" xfId="720"/>
    <cellStyle name="60% - Акцент3 3 2" xfId="721"/>
    <cellStyle name="60% - Акцент3 4" xfId="722"/>
    <cellStyle name="60% - Акцент3 4 2" xfId="723"/>
    <cellStyle name="60% - Акцент3 5" xfId="724"/>
    <cellStyle name="60% - Акцент3 5 2" xfId="725"/>
    <cellStyle name="60% - Акцент3 6" xfId="726"/>
    <cellStyle name="60% - Акцент3 6 2" xfId="727"/>
    <cellStyle name="60% - Акцент3 7" xfId="728"/>
    <cellStyle name="60% - Акцент3 7 2" xfId="729"/>
    <cellStyle name="60% - Акцент3 8" xfId="730"/>
    <cellStyle name="60% - Акцент3 8 2" xfId="731"/>
    <cellStyle name="60% - Акцент3 9" xfId="732"/>
    <cellStyle name="60% - Акцент3 9 2" xfId="733"/>
    <cellStyle name="60% - Акцент4 2" xfId="734"/>
    <cellStyle name="60% - Акцент4 2 2" xfId="735"/>
    <cellStyle name="60% - Акцент4 3" xfId="736"/>
    <cellStyle name="60% - Акцент4 3 2" xfId="737"/>
    <cellStyle name="60% - Акцент4 4" xfId="738"/>
    <cellStyle name="60% - Акцент4 4 2" xfId="739"/>
    <cellStyle name="60% - Акцент4 5" xfId="740"/>
    <cellStyle name="60% - Акцент4 5 2" xfId="741"/>
    <cellStyle name="60% - Акцент4 6" xfId="742"/>
    <cellStyle name="60% - Акцент4 6 2" xfId="743"/>
    <cellStyle name="60% - Акцент4 7" xfId="744"/>
    <cellStyle name="60% - Акцент4 7 2" xfId="745"/>
    <cellStyle name="60% - Акцент4 8" xfId="746"/>
    <cellStyle name="60% - Акцент4 8 2" xfId="747"/>
    <cellStyle name="60% - Акцент4 9" xfId="748"/>
    <cellStyle name="60% - Акцент4 9 2" xfId="749"/>
    <cellStyle name="60% - Акцент5 2" xfId="750"/>
    <cellStyle name="60% - Акцент5 2 2" xfId="751"/>
    <cellStyle name="60% - Акцент5 3" xfId="752"/>
    <cellStyle name="60% - Акцент5 3 2" xfId="753"/>
    <cellStyle name="60% - Акцент5 4" xfId="754"/>
    <cellStyle name="60% - Акцент5 4 2" xfId="755"/>
    <cellStyle name="60% - Акцент5 5" xfId="756"/>
    <cellStyle name="60% - Акцент5 5 2" xfId="757"/>
    <cellStyle name="60% - Акцент5 6" xfId="758"/>
    <cellStyle name="60% - Акцент5 6 2" xfId="759"/>
    <cellStyle name="60% - Акцент5 7" xfId="760"/>
    <cellStyle name="60% - Акцент5 7 2" xfId="761"/>
    <cellStyle name="60% - Акцент5 8" xfId="762"/>
    <cellStyle name="60% - Акцент5 8 2" xfId="763"/>
    <cellStyle name="60% - Акцент5 9" xfId="764"/>
    <cellStyle name="60% - Акцент5 9 2" xfId="765"/>
    <cellStyle name="60% - Акцент6 2" xfId="766"/>
    <cellStyle name="60% - Акцент6 2 2" xfId="767"/>
    <cellStyle name="60% - Акцент6 3" xfId="768"/>
    <cellStyle name="60% - Акцент6 3 2" xfId="769"/>
    <cellStyle name="60% - Акцент6 4" xfId="770"/>
    <cellStyle name="60% - Акцент6 4 2" xfId="771"/>
    <cellStyle name="60% - Акцент6 5" xfId="772"/>
    <cellStyle name="60% - Акцент6 5 2" xfId="773"/>
    <cellStyle name="60% - Акцент6 6" xfId="774"/>
    <cellStyle name="60% - Акцент6 6 2" xfId="775"/>
    <cellStyle name="60% - Акцент6 7" xfId="776"/>
    <cellStyle name="60% - Акцент6 7 2" xfId="777"/>
    <cellStyle name="60% - Акцент6 8" xfId="778"/>
    <cellStyle name="60% - Акцент6 8 2" xfId="779"/>
    <cellStyle name="60% - Акцент6 9" xfId="780"/>
    <cellStyle name="60% - Акцент6 9 2" xfId="781"/>
    <cellStyle name="Accent1" xfId="149"/>
    <cellStyle name="Accent2" xfId="150"/>
    <cellStyle name="Accent3" xfId="151"/>
    <cellStyle name="Accent4" xfId="152"/>
    <cellStyle name="Accent5" xfId="153"/>
    <cellStyle name="Accent6" xfId="154"/>
    <cellStyle name="Ăčďĺđńńűëęŕ" xfId="155"/>
    <cellStyle name="Áĺççŕůčňíűé" xfId="156"/>
    <cellStyle name="Äĺíĺćíűé [0]_(ňŕá 3č)" xfId="157"/>
    <cellStyle name="Äĺíĺćíűé_(ňŕá 3č)" xfId="158"/>
    <cellStyle name="Bad" xfId="159"/>
    <cellStyle name="Calculation" xfId="160"/>
    <cellStyle name="Cells 2" xfId="161"/>
    <cellStyle name="Check Cell" xfId="162"/>
    <cellStyle name="Comma [0]_irl tel sep5" xfId="782"/>
    <cellStyle name="Comma_irl tel sep5" xfId="783"/>
    <cellStyle name="Comma0" xfId="163"/>
    <cellStyle name="Çŕůčňíűé" xfId="164"/>
    <cellStyle name="Currency [0]" xfId="165"/>
    <cellStyle name="Currency [0] 2" xfId="784"/>
    <cellStyle name="Currency [0] 2 2" xfId="785"/>
    <cellStyle name="Currency [0] 2 3" xfId="786"/>
    <cellStyle name="Currency [0] 2 4" xfId="787"/>
    <cellStyle name="Currency [0] 2 5" xfId="788"/>
    <cellStyle name="Currency [0] 2 6" xfId="789"/>
    <cellStyle name="Currency [0] 2 7" xfId="790"/>
    <cellStyle name="Currency [0] 2 8" xfId="791"/>
    <cellStyle name="Currency [0] 3" xfId="792"/>
    <cellStyle name="Currency [0] 3 2" xfId="793"/>
    <cellStyle name="Currency [0] 3 3" xfId="794"/>
    <cellStyle name="Currency [0] 3 4" xfId="795"/>
    <cellStyle name="Currency [0] 3 5" xfId="796"/>
    <cellStyle name="Currency [0] 3 6" xfId="797"/>
    <cellStyle name="Currency [0] 3 7" xfId="798"/>
    <cellStyle name="Currency [0] 3 8" xfId="799"/>
    <cellStyle name="Currency [0] 4" xfId="800"/>
    <cellStyle name="Currency [0] 4 2" xfId="801"/>
    <cellStyle name="Currency [0] 4 3" xfId="802"/>
    <cellStyle name="Currency [0] 4 4" xfId="803"/>
    <cellStyle name="Currency [0] 4 5" xfId="804"/>
    <cellStyle name="Currency [0] 4 6" xfId="805"/>
    <cellStyle name="Currency [0] 4 7" xfId="806"/>
    <cellStyle name="Currency [0] 4 8" xfId="807"/>
    <cellStyle name="Currency [0] 5" xfId="808"/>
    <cellStyle name="Currency [0] 5 2" xfId="809"/>
    <cellStyle name="Currency [0] 5 3" xfId="810"/>
    <cellStyle name="Currency [0] 5 4" xfId="811"/>
    <cellStyle name="Currency [0] 5 5" xfId="812"/>
    <cellStyle name="Currency [0] 5 6" xfId="813"/>
    <cellStyle name="Currency [0] 5 7" xfId="814"/>
    <cellStyle name="Currency [0] 5 8" xfId="815"/>
    <cellStyle name="Currency [0] 6" xfId="816"/>
    <cellStyle name="Currency [0] 6 2" xfId="817"/>
    <cellStyle name="Currency [0] 7" xfId="818"/>
    <cellStyle name="Currency [0] 7 2" xfId="819"/>
    <cellStyle name="Currency [0] 8" xfId="820"/>
    <cellStyle name="Currency [0] 8 2" xfId="821"/>
    <cellStyle name="Currency_irl tel sep5" xfId="822"/>
    <cellStyle name="Currency0" xfId="166"/>
    <cellStyle name="Currency2" xfId="167"/>
    <cellStyle name="Date" xfId="168"/>
    <cellStyle name="Dates" xfId="169"/>
    <cellStyle name="E-mail" xfId="170"/>
    <cellStyle name="E-mail 2" xfId="1453"/>
    <cellStyle name="Euro" xfId="171"/>
    <cellStyle name="Explanatory Text" xfId="172"/>
    <cellStyle name="F2" xfId="823"/>
    <cellStyle name="F3" xfId="824"/>
    <cellStyle name="F4" xfId="825"/>
    <cellStyle name="F5" xfId="826"/>
    <cellStyle name="F6" xfId="827"/>
    <cellStyle name="F7" xfId="828"/>
    <cellStyle name="F8" xfId="829"/>
    <cellStyle name="Fixed" xfId="173"/>
    <cellStyle name="Followed Hyperlink" xfId="174"/>
    <cellStyle name="Good" xfId="175"/>
    <cellStyle name="Header 3" xfId="176"/>
    <cellStyle name="Heading" xfId="177"/>
    <cellStyle name="Heading 1" xfId="178"/>
    <cellStyle name="Heading 2" xfId="179"/>
    <cellStyle name="Heading 3" xfId="180"/>
    <cellStyle name="Heading 4" xfId="181"/>
    <cellStyle name="Heading2" xfId="182"/>
    <cellStyle name="Heading2 2" xfId="1454"/>
    <cellStyle name="Hyperlink" xfId="183"/>
    <cellStyle name="Îáű÷íűé__FES" xfId="184"/>
    <cellStyle name="Îňęđűâŕâřŕ˙ń˙ ăčďĺđńńűëęŕ" xfId="185"/>
    <cellStyle name="Input" xfId="186"/>
    <cellStyle name="Inputs" xfId="187"/>
    <cellStyle name="Inputs (const)" xfId="188"/>
    <cellStyle name="Inputs (const) 2" xfId="1456"/>
    <cellStyle name="Inputs 2" xfId="1455"/>
    <cellStyle name="Inputs 3" xfId="1486"/>
    <cellStyle name="Inputs 4" xfId="1452"/>
    <cellStyle name="Inputs 5" xfId="1525"/>
    <cellStyle name="Inputs 6" xfId="1546"/>
    <cellStyle name="Inputs 7" xfId="1543"/>
    <cellStyle name="Inputs Co" xfId="189"/>
    <cellStyle name="Inputs_46EE.2011(v1.0)" xfId="830"/>
    <cellStyle name="Linked Cell" xfId="190"/>
    <cellStyle name="Neutral" xfId="191"/>
    <cellStyle name="normal" xfId="192"/>
    <cellStyle name="Normal 2" xfId="831"/>
    <cellStyle name="normal 3" xfId="832"/>
    <cellStyle name="normal 4" xfId="833"/>
    <cellStyle name="normal 5" xfId="834"/>
    <cellStyle name="normal 6" xfId="835"/>
    <cellStyle name="normal 7" xfId="836"/>
    <cellStyle name="normal 8" xfId="837"/>
    <cellStyle name="normal 9" xfId="838"/>
    <cellStyle name="normal_1" xfId="839"/>
    <cellStyle name="Normal1" xfId="193"/>
    <cellStyle name="Normal2" xfId="194"/>
    <cellStyle name="normбlnм_laroux" xfId="840"/>
    <cellStyle name="Note" xfId="195"/>
    <cellStyle name="Ôčíŕíńîâűé [0]_(ňŕá 3č)" xfId="196"/>
    <cellStyle name="Ôčíŕíńîâűé_(ňŕá 3č)" xfId="197"/>
    <cellStyle name="Output" xfId="198"/>
    <cellStyle name="Percent1" xfId="199"/>
    <cellStyle name="Price_Body" xfId="200"/>
    <cellStyle name="S11" xfId="1483"/>
    <cellStyle name="SAPBEXaggData" xfId="201"/>
    <cellStyle name="SAPBEXaggDataEmph" xfId="202"/>
    <cellStyle name="SAPBEXaggItem" xfId="203"/>
    <cellStyle name="SAPBEXaggItemX" xfId="204"/>
    <cellStyle name="SAPBEXchaText" xfId="205"/>
    <cellStyle name="SAPBEXexcBad7" xfId="206"/>
    <cellStyle name="SAPBEXexcBad8" xfId="207"/>
    <cellStyle name="SAPBEXexcBad9" xfId="208"/>
    <cellStyle name="SAPBEXexcCritical4" xfId="209"/>
    <cellStyle name="SAPBEXexcCritical5" xfId="210"/>
    <cellStyle name="SAPBEXexcCritical6" xfId="211"/>
    <cellStyle name="SAPBEXexcGood1" xfId="212"/>
    <cellStyle name="SAPBEXexcGood2" xfId="213"/>
    <cellStyle name="SAPBEXexcGood3" xfId="214"/>
    <cellStyle name="SAPBEXfilterDrill" xfId="215"/>
    <cellStyle name="SAPBEXfilterItem" xfId="216"/>
    <cellStyle name="SAPBEXfilterText" xfId="217"/>
    <cellStyle name="SAPBEXformats" xfId="218"/>
    <cellStyle name="SAPBEXheaderItem" xfId="219"/>
    <cellStyle name="SAPBEXheaderText" xfId="220"/>
    <cellStyle name="SAPBEXHLevel0" xfId="221"/>
    <cellStyle name="SAPBEXHLevel0X" xfId="222"/>
    <cellStyle name="SAPBEXHLevel1" xfId="223"/>
    <cellStyle name="SAPBEXHLevel1X" xfId="224"/>
    <cellStyle name="SAPBEXHLevel2" xfId="225"/>
    <cellStyle name="SAPBEXHLevel2X" xfId="226"/>
    <cellStyle name="SAPBEXHLevel3" xfId="227"/>
    <cellStyle name="SAPBEXHLevel3X" xfId="228"/>
    <cellStyle name="SAPBEXinputData" xfId="229"/>
    <cellStyle name="SAPBEXresData" xfId="230"/>
    <cellStyle name="SAPBEXresDataEmph" xfId="231"/>
    <cellStyle name="SAPBEXresItem" xfId="232"/>
    <cellStyle name="SAPBEXresItemX" xfId="233"/>
    <cellStyle name="SAPBEXstdData" xfId="234"/>
    <cellStyle name="SAPBEXstdDataEmph" xfId="235"/>
    <cellStyle name="SAPBEXstdItem" xfId="236"/>
    <cellStyle name="SAPBEXstdItemX" xfId="237"/>
    <cellStyle name="SAPBEXtitle" xfId="238"/>
    <cellStyle name="SAPBEXundefined" xfId="239"/>
    <cellStyle name="Style 1" xfId="841"/>
    <cellStyle name="Table Heading" xfId="240"/>
    <cellStyle name="Table Heading 2" xfId="1457"/>
    <cellStyle name="Title" xfId="241"/>
    <cellStyle name="Title 4" xfId="242"/>
    <cellStyle name="Total" xfId="243"/>
    <cellStyle name="Warning Text" xfId="244"/>
    <cellStyle name="Акцент1 2" xfId="842"/>
    <cellStyle name="Акцент1 2 2" xfId="843"/>
    <cellStyle name="Акцент1 3" xfId="844"/>
    <cellStyle name="Акцент1 3 2" xfId="845"/>
    <cellStyle name="Акцент1 4" xfId="846"/>
    <cellStyle name="Акцент1 4 2" xfId="847"/>
    <cellStyle name="Акцент1 5" xfId="848"/>
    <cellStyle name="Акцент1 5 2" xfId="849"/>
    <cellStyle name="Акцент1 6" xfId="850"/>
    <cellStyle name="Акцент1 6 2" xfId="851"/>
    <cellStyle name="Акцент1 7" xfId="852"/>
    <cellStyle name="Акцент1 7 2" xfId="853"/>
    <cellStyle name="Акцент1 8" xfId="854"/>
    <cellStyle name="Акцент1 8 2" xfId="855"/>
    <cellStyle name="Акцент1 9" xfId="856"/>
    <cellStyle name="Акцент1 9 2" xfId="857"/>
    <cellStyle name="Акцент2 2" xfId="858"/>
    <cellStyle name="Акцент2 2 2" xfId="859"/>
    <cellStyle name="Акцент2 3" xfId="860"/>
    <cellStyle name="Акцент2 3 2" xfId="861"/>
    <cellStyle name="Акцент2 4" xfId="862"/>
    <cellStyle name="Акцент2 4 2" xfId="863"/>
    <cellStyle name="Акцент2 5" xfId="864"/>
    <cellStyle name="Акцент2 5 2" xfId="865"/>
    <cellStyle name="Акцент2 6" xfId="866"/>
    <cellStyle name="Акцент2 6 2" xfId="867"/>
    <cellStyle name="Акцент2 7" xfId="868"/>
    <cellStyle name="Акцент2 7 2" xfId="869"/>
    <cellStyle name="Акцент2 8" xfId="870"/>
    <cellStyle name="Акцент2 8 2" xfId="871"/>
    <cellStyle name="Акцент2 9" xfId="872"/>
    <cellStyle name="Акцент2 9 2" xfId="873"/>
    <cellStyle name="Акцент3 2" xfId="874"/>
    <cellStyle name="Акцент3 2 2" xfId="875"/>
    <cellStyle name="Акцент3 3" xfId="876"/>
    <cellStyle name="Акцент3 3 2" xfId="877"/>
    <cellStyle name="Акцент3 4" xfId="878"/>
    <cellStyle name="Акцент3 4 2" xfId="879"/>
    <cellStyle name="Акцент3 5" xfId="880"/>
    <cellStyle name="Акцент3 5 2" xfId="881"/>
    <cellStyle name="Акцент3 6" xfId="882"/>
    <cellStyle name="Акцент3 6 2" xfId="883"/>
    <cellStyle name="Акцент3 7" xfId="884"/>
    <cellStyle name="Акцент3 7 2" xfId="885"/>
    <cellStyle name="Акцент3 8" xfId="886"/>
    <cellStyle name="Акцент3 8 2" xfId="887"/>
    <cellStyle name="Акцент3 9" xfId="888"/>
    <cellStyle name="Акцент3 9 2" xfId="889"/>
    <cellStyle name="Акцент4 2" xfId="890"/>
    <cellStyle name="Акцент4 2 2" xfId="891"/>
    <cellStyle name="Акцент4 3" xfId="892"/>
    <cellStyle name="Акцент4 3 2" xfId="893"/>
    <cellStyle name="Акцент4 4" xfId="894"/>
    <cellStyle name="Акцент4 4 2" xfId="895"/>
    <cellStyle name="Акцент4 5" xfId="896"/>
    <cellStyle name="Акцент4 5 2" xfId="897"/>
    <cellStyle name="Акцент4 6" xfId="898"/>
    <cellStyle name="Акцент4 6 2" xfId="899"/>
    <cellStyle name="Акцент4 7" xfId="900"/>
    <cellStyle name="Акцент4 7 2" xfId="901"/>
    <cellStyle name="Акцент4 8" xfId="902"/>
    <cellStyle name="Акцент4 8 2" xfId="903"/>
    <cellStyle name="Акцент4 9" xfId="904"/>
    <cellStyle name="Акцент4 9 2" xfId="905"/>
    <cellStyle name="Акцент5 2" xfId="906"/>
    <cellStyle name="Акцент5 2 2" xfId="907"/>
    <cellStyle name="Акцент5 3" xfId="908"/>
    <cellStyle name="Акцент5 3 2" xfId="909"/>
    <cellStyle name="Акцент5 4" xfId="910"/>
    <cellStyle name="Акцент5 4 2" xfId="911"/>
    <cellStyle name="Акцент5 5" xfId="912"/>
    <cellStyle name="Акцент5 5 2" xfId="913"/>
    <cellStyle name="Акцент5 6" xfId="914"/>
    <cellStyle name="Акцент5 6 2" xfId="915"/>
    <cellStyle name="Акцент5 7" xfId="916"/>
    <cellStyle name="Акцент5 7 2" xfId="917"/>
    <cellStyle name="Акцент5 8" xfId="918"/>
    <cellStyle name="Акцент5 8 2" xfId="919"/>
    <cellStyle name="Акцент5 9" xfId="920"/>
    <cellStyle name="Акцент5 9 2" xfId="921"/>
    <cellStyle name="Акцент6 2" xfId="922"/>
    <cellStyle name="Акцент6 2 2" xfId="923"/>
    <cellStyle name="Акцент6 3" xfId="924"/>
    <cellStyle name="Акцент6 3 2" xfId="925"/>
    <cellStyle name="Акцент6 4" xfId="926"/>
    <cellStyle name="Акцент6 4 2" xfId="927"/>
    <cellStyle name="Акцент6 5" xfId="928"/>
    <cellStyle name="Акцент6 5 2" xfId="929"/>
    <cellStyle name="Акцент6 6" xfId="930"/>
    <cellStyle name="Акцент6 6 2" xfId="931"/>
    <cellStyle name="Акцент6 7" xfId="932"/>
    <cellStyle name="Акцент6 7 2" xfId="933"/>
    <cellStyle name="Акцент6 8" xfId="934"/>
    <cellStyle name="Акцент6 8 2" xfId="935"/>
    <cellStyle name="Акцент6 9" xfId="936"/>
    <cellStyle name="Акцент6 9 2" xfId="937"/>
    <cellStyle name="Беззащитный" xfId="245"/>
    <cellStyle name="Ввод  2" xfId="938"/>
    <cellStyle name="Ввод  2 2" xfId="939"/>
    <cellStyle name="Ввод  2_46EE.2011(v1.0)" xfId="940"/>
    <cellStyle name="Ввод  3" xfId="941"/>
    <cellStyle name="Ввод  3 2" xfId="942"/>
    <cellStyle name="Ввод  3_46EE.2011(v1.0)" xfId="943"/>
    <cellStyle name="Ввод  4" xfId="944"/>
    <cellStyle name="Ввод  4 2" xfId="945"/>
    <cellStyle name="Ввод  4_46EE.2011(v1.0)" xfId="946"/>
    <cellStyle name="Ввод  5" xfId="947"/>
    <cellStyle name="Ввод  5 2" xfId="948"/>
    <cellStyle name="Ввод  5_46EE.2011(v1.0)" xfId="949"/>
    <cellStyle name="Ввод  6" xfId="950"/>
    <cellStyle name="Ввод  6 2" xfId="951"/>
    <cellStyle name="Ввод  6_46EE.2011(v1.0)" xfId="952"/>
    <cellStyle name="Ввод  7" xfId="953"/>
    <cellStyle name="Ввод  7 2" xfId="954"/>
    <cellStyle name="Ввод  7_46EE.2011(v1.0)" xfId="955"/>
    <cellStyle name="Ввод  8" xfId="956"/>
    <cellStyle name="Ввод  8 2" xfId="957"/>
    <cellStyle name="Ввод  8_46EE.2011(v1.0)" xfId="958"/>
    <cellStyle name="Ввод  9" xfId="959"/>
    <cellStyle name="Ввод  9 2" xfId="960"/>
    <cellStyle name="Ввод  9_46EE.2011(v1.0)" xfId="961"/>
    <cellStyle name="Вывод 2" xfId="962"/>
    <cellStyle name="Вывод 2 2" xfId="963"/>
    <cellStyle name="Вывод 2_46EE.2011(v1.0)" xfId="964"/>
    <cellStyle name="Вывод 3" xfId="965"/>
    <cellStyle name="Вывод 3 2" xfId="966"/>
    <cellStyle name="Вывод 3_46EE.2011(v1.0)" xfId="967"/>
    <cellStyle name="Вывод 4" xfId="968"/>
    <cellStyle name="Вывод 4 2" xfId="969"/>
    <cellStyle name="Вывод 4_46EE.2011(v1.0)" xfId="970"/>
    <cellStyle name="Вывод 5" xfId="971"/>
    <cellStyle name="Вывод 5 2" xfId="972"/>
    <cellStyle name="Вывод 5_46EE.2011(v1.0)" xfId="973"/>
    <cellStyle name="Вывод 6" xfId="974"/>
    <cellStyle name="Вывод 6 2" xfId="975"/>
    <cellStyle name="Вывод 6_46EE.2011(v1.0)" xfId="976"/>
    <cellStyle name="Вывод 7" xfId="977"/>
    <cellStyle name="Вывод 7 2" xfId="978"/>
    <cellStyle name="Вывод 7_46EE.2011(v1.0)" xfId="979"/>
    <cellStyle name="Вывод 8" xfId="980"/>
    <cellStyle name="Вывод 8 2" xfId="981"/>
    <cellStyle name="Вывод 8_46EE.2011(v1.0)" xfId="982"/>
    <cellStyle name="Вывод 9" xfId="983"/>
    <cellStyle name="Вывод 9 2" xfId="984"/>
    <cellStyle name="Вывод 9_46EE.2011(v1.0)" xfId="985"/>
    <cellStyle name="Вычисление 2" xfId="986"/>
    <cellStyle name="Вычисление 2 2" xfId="987"/>
    <cellStyle name="Вычисление 2_46EE.2011(v1.0)" xfId="988"/>
    <cellStyle name="Вычисление 3" xfId="989"/>
    <cellStyle name="Вычисление 3 2" xfId="990"/>
    <cellStyle name="Вычисление 3_46EE.2011(v1.0)" xfId="991"/>
    <cellStyle name="Вычисление 4" xfId="992"/>
    <cellStyle name="Вычисление 4 2" xfId="993"/>
    <cellStyle name="Вычисление 4_46EE.2011(v1.0)" xfId="994"/>
    <cellStyle name="Вычисление 5" xfId="995"/>
    <cellStyle name="Вычисление 5 2" xfId="996"/>
    <cellStyle name="Вычисление 5_46EE.2011(v1.0)" xfId="997"/>
    <cellStyle name="Вычисление 6" xfId="998"/>
    <cellStyle name="Вычисление 6 2" xfId="999"/>
    <cellStyle name="Вычисление 6_46EE.2011(v1.0)" xfId="1000"/>
    <cellStyle name="Вычисление 7" xfId="1001"/>
    <cellStyle name="Вычисление 7 2" xfId="1002"/>
    <cellStyle name="Вычисление 7_46EE.2011(v1.0)" xfId="1003"/>
    <cellStyle name="Вычисление 8" xfId="1004"/>
    <cellStyle name="Вычисление 8 2" xfId="1005"/>
    <cellStyle name="Вычисление 8_46EE.2011(v1.0)" xfId="1006"/>
    <cellStyle name="Вычисление 9" xfId="1007"/>
    <cellStyle name="Вычисление 9 2" xfId="1008"/>
    <cellStyle name="Вычисление 9_46EE.2011(v1.0)" xfId="1009"/>
    <cellStyle name="Гиперссылка 2" xfId="4"/>
    <cellStyle name="Гиперссылка 2 2" xfId="246"/>
    <cellStyle name="Гиперссылка 3" xfId="1010"/>
    <cellStyle name="Гиперссылка 4" xfId="247"/>
    <cellStyle name="ДАТА" xfId="1011"/>
    <cellStyle name="ДАТА 2" xfId="1012"/>
    <cellStyle name="ДАТА 3" xfId="1013"/>
    <cellStyle name="ДАТА 4" xfId="1014"/>
    <cellStyle name="ДАТА 5" xfId="1015"/>
    <cellStyle name="ДАТА 6" xfId="1016"/>
    <cellStyle name="ДАТА 7" xfId="1017"/>
    <cellStyle name="ДАТА 8" xfId="1018"/>
    <cellStyle name="ДАТА_1" xfId="1019"/>
    <cellStyle name="Денежный 2" xfId="1020"/>
    <cellStyle name="Денежный 3" xfId="1021"/>
    <cellStyle name="Заголовок" xfId="248"/>
    <cellStyle name="Заголовок 1 2" xfId="1022"/>
    <cellStyle name="Заголовок 1 2 2" xfId="1023"/>
    <cellStyle name="Заголовок 1 2_46EE.2011(v1.0)" xfId="1024"/>
    <cellStyle name="Заголовок 1 3" xfId="1025"/>
    <cellStyle name="Заголовок 1 3 2" xfId="1026"/>
    <cellStyle name="Заголовок 1 3_46EE.2011(v1.0)" xfId="1027"/>
    <cellStyle name="Заголовок 1 4" xfId="1028"/>
    <cellStyle name="Заголовок 1 4 2" xfId="1029"/>
    <cellStyle name="Заголовок 1 4_46EE.2011(v1.0)" xfId="1030"/>
    <cellStyle name="Заголовок 1 5" xfId="1031"/>
    <cellStyle name="Заголовок 1 5 2" xfId="1032"/>
    <cellStyle name="Заголовок 1 5_46EE.2011(v1.0)" xfId="1033"/>
    <cellStyle name="Заголовок 1 6" xfId="1034"/>
    <cellStyle name="Заголовок 1 6 2" xfId="1035"/>
    <cellStyle name="Заголовок 1 6_46EE.2011(v1.0)" xfId="1036"/>
    <cellStyle name="Заголовок 1 7" xfId="1037"/>
    <cellStyle name="Заголовок 1 7 2" xfId="1038"/>
    <cellStyle name="Заголовок 1 7_46EE.2011(v1.0)" xfId="1039"/>
    <cellStyle name="Заголовок 1 8" xfId="1040"/>
    <cellStyle name="Заголовок 1 8 2" xfId="1041"/>
    <cellStyle name="Заголовок 1 8_46EE.2011(v1.0)" xfId="1042"/>
    <cellStyle name="Заголовок 1 9" xfId="1043"/>
    <cellStyle name="Заголовок 1 9 2" xfId="1044"/>
    <cellStyle name="Заголовок 1 9_46EE.2011(v1.0)" xfId="1045"/>
    <cellStyle name="Заголовок 2 2" xfId="1046"/>
    <cellStyle name="Заголовок 2 2 2" xfId="1047"/>
    <cellStyle name="Заголовок 2 2_46EE.2011(v1.0)" xfId="1048"/>
    <cellStyle name="Заголовок 2 3" xfId="1049"/>
    <cellStyle name="Заголовок 2 3 2" xfId="1050"/>
    <cellStyle name="Заголовок 2 3_46EE.2011(v1.0)" xfId="1051"/>
    <cellStyle name="Заголовок 2 4" xfId="1052"/>
    <cellStyle name="Заголовок 2 4 2" xfId="1053"/>
    <cellStyle name="Заголовок 2 4_46EE.2011(v1.0)" xfId="1054"/>
    <cellStyle name="Заголовок 2 5" xfId="1055"/>
    <cellStyle name="Заголовок 2 5 2" xfId="1056"/>
    <cellStyle name="Заголовок 2 5_46EE.2011(v1.0)" xfId="1057"/>
    <cellStyle name="Заголовок 2 6" xfId="1058"/>
    <cellStyle name="Заголовок 2 6 2" xfId="1059"/>
    <cellStyle name="Заголовок 2 6_46EE.2011(v1.0)" xfId="1060"/>
    <cellStyle name="Заголовок 2 7" xfId="1061"/>
    <cellStyle name="Заголовок 2 7 2" xfId="1062"/>
    <cellStyle name="Заголовок 2 7_46EE.2011(v1.0)" xfId="1063"/>
    <cellStyle name="Заголовок 2 8" xfId="1064"/>
    <cellStyle name="Заголовок 2 8 2" xfId="1065"/>
    <cellStyle name="Заголовок 2 8_46EE.2011(v1.0)" xfId="1066"/>
    <cellStyle name="Заголовок 2 9" xfId="1067"/>
    <cellStyle name="Заголовок 2 9 2" xfId="1068"/>
    <cellStyle name="Заголовок 2 9_46EE.2011(v1.0)" xfId="1069"/>
    <cellStyle name="Заголовок 3 2" xfId="1070"/>
    <cellStyle name="Заголовок 3 2 2" xfId="1071"/>
    <cellStyle name="Заголовок 3 2_46EE.2011(v1.0)" xfId="1072"/>
    <cellStyle name="Заголовок 3 3" xfId="1073"/>
    <cellStyle name="Заголовок 3 3 2" xfId="1074"/>
    <cellStyle name="Заголовок 3 3_46EE.2011(v1.0)" xfId="1075"/>
    <cellStyle name="Заголовок 3 4" xfId="1076"/>
    <cellStyle name="Заголовок 3 4 2" xfId="1077"/>
    <cellStyle name="Заголовок 3 4_46EE.2011(v1.0)" xfId="1078"/>
    <cellStyle name="Заголовок 3 5" xfId="1079"/>
    <cellStyle name="Заголовок 3 5 2" xfId="1080"/>
    <cellStyle name="Заголовок 3 5_46EE.2011(v1.0)" xfId="1081"/>
    <cellStyle name="Заголовок 3 6" xfId="1082"/>
    <cellStyle name="Заголовок 3 6 2" xfId="1083"/>
    <cellStyle name="Заголовок 3 6_46EE.2011(v1.0)" xfId="1084"/>
    <cellStyle name="Заголовок 3 7" xfId="1085"/>
    <cellStyle name="Заголовок 3 7 2" xfId="1086"/>
    <cellStyle name="Заголовок 3 7_46EE.2011(v1.0)" xfId="1087"/>
    <cellStyle name="Заголовок 3 8" xfId="1088"/>
    <cellStyle name="Заголовок 3 8 2" xfId="1089"/>
    <cellStyle name="Заголовок 3 8_46EE.2011(v1.0)" xfId="1090"/>
    <cellStyle name="Заголовок 3 9" xfId="1091"/>
    <cellStyle name="Заголовок 3 9 2" xfId="1092"/>
    <cellStyle name="Заголовок 3 9_46EE.2011(v1.0)" xfId="1093"/>
    <cellStyle name="Заголовок 4 2" xfId="1094"/>
    <cellStyle name="Заголовок 4 2 2" xfId="1095"/>
    <cellStyle name="Заголовок 4 3" xfId="1096"/>
    <cellStyle name="Заголовок 4 3 2" xfId="1097"/>
    <cellStyle name="Заголовок 4 4" xfId="1098"/>
    <cellStyle name="Заголовок 4 4 2" xfId="1099"/>
    <cellStyle name="Заголовок 4 5" xfId="1100"/>
    <cellStyle name="Заголовок 4 5 2" xfId="1101"/>
    <cellStyle name="Заголовок 4 6" xfId="1102"/>
    <cellStyle name="Заголовок 4 6 2" xfId="1103"/>
    <cellStyle name="Заголовок 4 7" xfId="1104"/>
    <cellStyle name="Заголовок 4 7 2" xfId="1105"/>
    <cellStyle name="Заголовок 4 8" xfId="1106"/>
    <cellStyle name="Заголовок 4 8 2" xfId="1107"/>
    <cellStyle name="Заголовок 4 9" xfId="1108"/>
    <cellStyle name="Заголовок 4 9 2" xfId="1109"/>
    <cellStyle name="ЗАГОЛОВОК1" xfId="1110"/>
    <cellStyle name="ЗАГОЛОВОК2" xfId="1111"/>
    <cellStyle name="ЗаголовокСтолбца" xfId="80"/>
    <cellStyle name="Защитный" xfId="249"/>
    <cellStyle name="Значение" xfId="81"/>
    <cellStyle name="Значение 2" xfId="1554"/>
    <cellStyle name="Зоголовок" xfId="250"/>
    <cellStyle name="Итог 2" xfId="1112"/>
    <cellStyle name="Итог 2 2" xfId="1113"/>
    <cellStyle name="Итог 2_46EE.2011(v1.0)" xfId="1114"/>
    <cellStyle name="Итог 3" xfId="1115"/>
    <cellStyle name="Итог 3 2" xfId="1116"/>
    <cellStyle name="Итог 3_46EE.2011(v1.0)" xfId="1117"/>
    <cellStyle name="Итог 4" xfId="1118"/>
    <cellStyle name="Итог 4 2" xfId="1119"/>
    <cellStyle name="Итог 4_46EE.2011(v1.0)" xfId="1120"/>
    <cellStyle name="Итог 5" xfId="1121"/>
    <cellStyle name="Итог 5 2" xfId="1122"/>
    <cellStyle name="Итог 5_46EE.2011(v1.0)" xfId="1123"/>
    <cellStyle name="Итог 6" xfId="1124"/>
    <cellStyle name="Итог 6 2" xfId="1125"/>
    <cellStyle name="Итог 6_46EE.2011(v1.0)" xfId="1126"/>
    <cellStyle name="Итог 7" xfId="1127"/>
    <cellStyle name="Итог 7 2" xfId="1128"/>
    <cellStyle name="Итог 7_46EE.2011(v1.0)" xfId="1129"/>
    <cellStyle name="Итог 8" xfId="1130"/>
    <cellStyle name="Итог 8 2" xfId="1131"/>
    <cellStyle name="Итог 8_46EE.2011(v1.0)" xfId="1132"/>
    <cellStyle name="Итог 9" xfId="1133"/>
    <cellStyle name="Итог 9 2" xfId="1134"/>
    <cellStyle name="Итог 9_46EE.2011(v1.0)" xfId="1135"/>
    <cellStyle name="Итого" xfId="251"/>
    <cellStyle name="Итого 2" xfId="1536"/>
    <cellStyle name="ИТОГОВЫЙ" xfId="1136"/>
    <cellStyle name="ИТОГОВЫЙ 2" xfId="1137"/>
    <cellStyle name="ИТОГОВЫЙ 3" xfId="1138"/>
    <cellStyle name="ИТОГОВЫЙ 4" xfId="1139"/>
    <cellStyle name="ИТОГОВЫЙ 5" xfId="1140"/>
    <cellStyle name="ИТОГОВЫЙ 6" xfId="1141"/>
    <cellStyle name="ИТОГОВЫЙ 7" xfId="1142"/>
    <cellStyle name="ИТОГОВЫЙ 8" xfId="1143"/>
    <cellStyle name="ИТОГОВЫЙ_1" xfId="1144"/>
    <cellStyle name="Контрольная ячейка 2" xfId="1145"/>
    <cellStyle name="Контрольная ячейка 2 2" xfId="1146"/>
    <cellStyle name="Контрольная ячейка 2_46EE.2011(v1.0)" xfId="1147"/>
    <cellStyle name="Контрольная ячейка 3" xfId="1148"/>
    <cellStyle name="Контрольная ячейка 3 2" xfId="1149"/>
    <cellStyle name="Контрольная ячейка 3_46EE.2011(v1.0)" xfId="1150"/>
    <cellStyle name="Контрольная ячейка 4" xfId="1151"/>
    <cellStyle name="Контрольная ячейка 4 2" xfId="1152"/>
    <cellStyle name="Контрольная ячейка 4_46EE.2011(v1.0)" xfId="1153"/>
    <cellStyle name="Контрольная ячейка 5" xfId="1154"/>
    <cellStyle name="Контрольная ячейка 5 2" xfId="1155"/>
    <cellStyle name="Контрольная ячейка 5_46EE.2011(v1.0)" xfId="1156"/>
    <cellStyle name="Контрольная ячейка 6" xfId="1157"/>
    <cellStyle name="Контрольная ячейка 6 2" xfId="1158"/>
    <cellStyle name="Контрольная ячейка 6_46EE.2011(v1.0)" xfId="1159"/>
    <cellStyle name="Контрольная ячейка 7" xfId="1160"/>
    <cellStyle name="Контрольная ячейка 7 2" xfId="1161"/>
    <cellStyle name="Контрольная ячейка 7_46EE.2011(v1.0)" xfId="1162"/>
    <cellStyle name="Контрольная ячейка 8" xfId="1163"/>
    <cellStyle name="Контрольная ячейка 8 2" xfId="1164"/>
    <cellStyle name="Контрольная ячейка 8_46EE.2011(v1.0)" xfId="1165"/>
    <cellStyle name="Контрольная ячейка 9" xfId="1166"/>
    <cellStyle name="Контрольная ячейка 9 2" xfId="1167"/>
    <cellStyle name="Контрольная ячейка 9_46EE.2011(v1.0)" xfId="1168"/>
    <cellStyle name="Мои наименования показателей" xfId="252"/>
    <cellStyle name="Мои наименования показателей 2" xfId="1169"/>
    <cellStyle name="Мои наименования показателей 2 2" xfId="1170"/>
    <cellStyle name="Мои наименования показателей 2 3" xfId="1171"/>
    <cellStyle name="Мои наименования показателей 2 4" xfId="1172"/>
    <cellStyle name="Мои наименования показателей 2 5" xfId="1173"/>
    <cellStyle name="Мои наименования показателей 2 6" xfId="1174"/>
    <cellStyle name="Мои наименования показателей 2 7" xfId="1175"/>
    <cellStyle name="Мои наименования показателей 2 8" xfId="1176"/>
    <cellStyle name="Мои наименования показателей 2_1" xfId="1177"/>
    <cellStyle name="Мои наименования показателей 3" xfId="1178"/>
    <cellStyle name="Мои наименования показателей 3 2" xfId="1179"/>
    <cellStyle name="Мои наименования показателей 3 3" xfId="1180"/>
    <cellStyle name="Мои наименования показателей 3 4" xfId="1181"/>
    <cellStyle name="Мои наименования показателей 3 5" xfId="1182"/>
    <cellStyle name="Мои наименования показателей 3 6" xfId="1183"/>
    <cellStyle name="Мои наименования показателей 3 7" xfId="1184"/>
    <cellStyle name="Мои наименования показателей 3 8" xfId="1185"/>
    <cellStyle name="Мои наименования показателей 3_1" xfId="1186"/>
    <cellStyle name="Мои наименования показателей 4" xfId="1187"/>
    <cellStyle name="Мои наименования показателей 4 2" xfId="1188"/>
    <cellStyle name="Мои наименования показателей 4 3" xfId="1189"/>
    <cellStyle name="Мои наименования показателей 4 4" xfId="1190"/>
    <cellStyle name="Мои наименования показателей 4 5" xfId="1191"/>
    <cellStyle name="Мои наименования показателей 4 6" xfId="1192"/>
    <cellStyle name="Мои наименования показателей 4 7" xfId="1193"/>
    <cellStyle name="Мои наименования показателей 4 8" xfId="1194"/>
    <cellStyle name="Мои наименования показателей 4_1" xfId="1195"/>
    <cellStyle name="Мои наименования показателей 5" xfId="1196"/>
    <cellStyle name="Мои наименования показателей 5 2" xfId="1197"/>
    <cellStyle name="Мои наименования показателей 5 3" xfId="1198"/>
    <cellStyle name="Мои наименования показателей 5 4" xfId="1199"/>
    <cellStyle name="Мои наименования показателей 5 5" xfId="1200"/>
    <cellStyle name="Мои наименования показателей 5 6" xfId="1201"/>
    <cellStyle name="Мои наименования показателей 5 7" xfId="1202"/>
    <cellStyle name="Мои наименования показателей 5 8" xfId="1203"/>
    <cellStyle name="Мои наименования показателей 5_1" xfId="1204"/>
    <cellStyle name="Мои наименования показателей 6" xfId="1205"/>
    <cellStyle name="Мои наименования показателей 6 2" xfId="1206"/>
    <cellStyle name="Мои наименования показателей 6_46EE.2011(v1.0)" xfId="1207"/>
    <cellStyle name="Мои наименования показателей 7" xfId="1208"/>
    <cellStyle name="Мои наименования показателей 7 2" xfId="1209"/>
    <cellStyle name="Мои наименования показателей 7_46EE.2011(v1.0)" xfId="1210"/>
    <cellStyle name="Мои наименования показателей 8" xfId="1211"/>
    <cellStyle name="Мои наименования показателей 8 2" xfId="1212"/>
    <cellStyle name="Мои наименования показателей 8_46EE.2011(v1.0)" xfId="1213"/>
    <cellStyle name="Мои наименования показателей_24-п_Приложения 1-2" xfId="1214"/>
    <cellStyle name="Мой заголовок" xfId="253"/>
    <cellStyle name="Мой заголовок листа" xfId="254"/>
    <cellStyle name="назв фил" xfId="1215"/>
    <cellStyle name="назв фил 2" xfId="1547"/>
    <cellStyle name="Название 2" xfId="1216"/>
    <cellStyle name="Название 2 2" xfId="1217"/>
    <cellStyle name="Название 3" xfId="1218"/>
    <cellStyle name="Название 3 2" xfId="1219"/>
    <cellStyle name="Название 4" xfId="1220"/>
    <cellStyle name="Название 4 2" xfId="1221"/>
    <cellStyle name="Название 5" xfId="1222"/>
    <cellStyle name="Название 5 2" xfId="1223"/>
    <cellStyle name="Название 6" xfId="1224"/>
    <cellStyle name="Название 6 2" xfId="1225"/>
    <cellStyle name="Название 7" xfId="1226"/>
    <cellStyle name="Название 7 2" xfId="1227"/>
    <cellStyle name="Название 8" xfId="1228"/>
    <cellStyle name="Название 8 2" xfId="1229"/>
    <cellStyle name="Название 9" xfId="1230"/>
    <cellStyle name="Название 9 2" xfId="1231"/>
    <cellStyle name="Нейтральный 2" xfId="1232"/>
    <cellStyle name="Нейтральный 2 2" xfId="1233"/>
    <cellStyle name="Нейтральный 3" xfId="1234"/>
    <cellStyle name="Нейтральный 3 2" xfId="1235"/>
    <cellStyle name="Нейтральный 4" xfId="1236"/>
    <cellStyle name="Нейтральный 4 2" xfId="1237"/>
    <cellStyle name="Нейтральный 5" xfId="1238"/>
    <cellStyle name="Нейтральный 5 2" xfId="1239"/>
    <cellStyle name="Нейтральный 6" xfId="1240"/>
    <cellStyle name="Нейтральный 6 2" xfId="1241"/>
    <cellStyle name="Нейтральный 7" xfId="1242"/>
    <cellStyle name="Нейтральный 7 2" xfId="1243"/>
    <cellStyle name="Нейтральный 8" xfId="1244"/>
    <cellStyle name="Нейтральный 8 2" xfId="1245"/>
    <cellStyle name="Нейтральный 9" xfId="1246"/>
    <cellStyle name="Нейтральный 9 2" xfId="1247"/>
    <cellStyle name="Обычный" xfId="0" builtinId="0"/>
    <cellStyle name="Обычный 10" xfId="72"/>
    <cellStyle name="Обычный 10 2" xfId="1520"/>
    <cellStyle name="Обычный 10 3" xfId="1499"/>
    <cellStyle name="Обычный 11" xfId="13"/>
    <cellStyle name="Обычный 12" xfId="14"/>
    <cellStyle name="Обычный 12 2" xfId="255"/>
    <cellStyle name="Обычный 12 3" xfId="1441"/>
    <cellStyle name="Обычный 12 3 2" xfId="1489"/>
    <cellStyle name="Обычный 12 3 2 2" xfId="1556"/>
    <cellStyle name="Обычный 12 3 3" xfId="1515"/>
    <cellStyle name="Обычный 12 3 4" xfId="1541"/>
    <cellStyle name="Обычный 13" xfId="15"/>
    <cellStyle name="Обычный 14" xfId="16"/>
    <cellStyle name="Обычный 15" xfId="17"/>
    <cellStyle name="Обычный 16" xfId="18"/>
    <cellStyle name="Обычный 17" xfId="19"/>
    <cellStyle name="Обычный 18" xfId="20"/>
    <cellStyle name="Обычный 19" xfId="21"/>
    <cellStyle name="Обычный 2" xfId="2"/>
    <cellStyle name="Обычный 2 10 2" xfId="256"/>
    <cellStyle name="Обычный 2 2" xfId="3"/>
    <cellStyle name="Обычный 2 2 2" xfId="1248"/>
    <cellStyle name="Обычный 2 2 2 2" xfId="1557"/>
    <cellStyle name="Обычный 2 2 3" xfId="1517"/>
    <cellStyle name="Обычный 2 2 4" xfId="1501"/>
    <cellStyle name="Обычный 2 2 4 2" xfId="1559"/>
    <cellStyle name="Обычный 2 2_24-п_Приложения 1-2" xfId="1249"/>
    <cellStyle name="Обычный 2 3" xfId="1250"/>
    <cellStyle name="Обычный 2 3 2" xfId="1251"/>
    <cellStyle name="Обычный 2 3_46EE.2011(v1.0)" xfId="1252"/>
    <cellStyle name="Обычный 2 4" xfId="1253"/>
    <cellStyle name="Обычный 2 4 2" xfId="1254"/>
    <cellStyle name="Обычный 2 4_46EE.2011(v1.0)" xfId="1255"/>
    <cellStyle name="Обычный 2 5" xfId="1256"/>
    <cellStyle name="Обычный 2 5 2" xfId="1257"/>
    <cellStyle name="Обычный 2 5_46EE.2011(v1.0)" xfId="1258"/>
    <cellStyle name="Обычный 2 6" xfId="1259"/>
    <cellStyle name="Обычный 2 6 2" xfId="1260"/>
    <cellStyle name="Обычный 2 6_46EE.2011(v1.0)" xfId="1261"/>
    <cellStyle name="Обычный 2 7" xfId="1443"/>
    <cellStyle name="Обычный 2 7 2" xfId="1516"/>
    <cellStyle name="Обычный 2 7 3" xfId="1542"/>
    <cellStyle name="Обычный 2 8" xfId="1488"/>
    <cellStyle name="Обычный 2 9" xfId="1485"/>
    <cellStyle name="Обычный 2_1" xfId="1262"/>
    <cellStyle name="Обычный 2_НВВ - сети долгосрочный (15.07) - передано на оформление 2" xfId="281"/>
    <cellStyle name="Обычный 20" xfId="22"/>
    <cellStyle name="Обычный 21" xfId="23"/>
    <cellStyle name="Обычный 22" xfId="25"/>
    <cellStyle name="Обычный 23" xfId="24"/>
    <cellStyle name="Обычный 24" xfId="26"/>
    <cellStyle name="Обычный 25" xfId="27"/>
    <cellStyle name="Обычный 26" xfId="28"/>
    <cellStyle name="Обычный 27" xfId="29"/>
    <cellStyle name="Обычный 28" xfId="37"/>
    <cellStyle name="Обычный 29" xfId="30"/>
    <cellStyle name="Обычный 3" xfId="6"/>
    <cellStyle name="Обычный 3 2" xfId="1263"/>
    <cellStyle name="Обычный 3 2 2" xfId="1552"/>
    <cellStyle name="Обычный 3 3" xfId="257"/>
    <cellStyle name="Обычный 3 3 2" xfId="1553"/>
    <cellStyle name="Обычный 3 4" xfId="1518"/>
    <cellStyle name="Обычный 3 5" xfId="1500"/>
    <cellStyle name="Обычный 3 6" xfId="1535"/>
    <cellStyle name="Обычный 3_Детская больн 5  РЭК с кор ФОТ" xfId="1264"/>
    <cellStyle name="Обычный 30" xfId="31"/>
    <cellStyle name="Обычный 30 2" xfId="1265"/>
    <cellStyle name="Обычный 31" xfId="32"/>
    <cellStyle name="Обычный 32" xfId="33"/>
    <cellStyle name="Обычный 33" xfId="34"/>
    <cellStyle name="Обычный 34" xfId="35"/>
    <cellStyle name="Обычный 35" xfId="36"/>
    <cellStyle name="Обычный 36" xfId="38"/>
    <cellStyle name="Обычный 37" xfId="39"/>
    <cellStyle name="Обычный 38" xfId="40"/>
    <cellStyle name="Обычный 39" xfId="41"/>
    <cellStyle name="Обычный 4" xfId="7"/>
    <cellStyle name="Обычный 4 2" xfId="258"/>
    <cellStyle name="Обычный 4 3" xfId="1519"/>
    <cellStyle name="Обычный 4 4" xfId="1512"/>
    <cellStyle name="Обычный 4_24-п_Приложения 1-2" xfId="1266"/>
    <cellStyle name="Обычный 40" xfId="43"/>
    <cellStyle name="Обычный 41" xfId="45"/>
    <cellStyle name="Обычный 42" xfId="44"/>
    <cellStyle name="Обычный 43" xfId="51"/>
    <cellStyle name="Обычный 44" xfId="47"/>
    <cellStyle name="Обычный 45" xfId="52"/>
    <cellStyle name="Обычный 46" xfId="61"/>
    <cellStyle name="Обычный 47" xfId="42"/>
    <cellStyle name="Обычный 48" xfId="58"/>
    <cellStyle name="Обычный 49" xfId="60"/>
    <cellStyle name="Обычный 5" xfId="8"/>
    <cellStyle name="Обычный 5 2" xfId="1555"/>
    <cellStyle name="Обычный 50" xfId="63"/>
    <cellStyle name="Обычный 51" xfId="62"/>
    <cellStyle name="Обычный 52" xfId="59"/>
    <cellStyle name="Обычный 53" xfId="55"/>
    <cellStyle name="Обычный 54" xfId="56"/>
    <cellStyle name="Обычный 55" xfId="54"/>
    <cellStyle name="Обычный 56" xfId="57"/>
    <cellStyle name="Обычный 57" xfId="49"/>
    <cellStyle name="Обычный 58" xfId="50"/>
    <cellStyle name="Обычный 59" xfId="5"/>
    <cellStyle name="Обычный 6" xfId="9"/>
    <cellStyle name="Обычный 60" xfId="46"/>
    <cellStyle name="Обычный 61" xfId="48"/>
    <cellStyle name="Обычный 62" xfId="75"/>
    <cellStyle name="Обычный 63" xfId="76"/>
    <cellStyle name="Обычный 64" xfId="65"/>
    <cellStyle name="Обычный 65" xfId="67"/>
    <cellStyle name="Обычный 66" xfId="66"/>
    <cellStyle name="Обычный 67" xfId="70"/>
    <cellStyle name="Обычный 68" xfId="64"/>
    <cellStyle name="Обычный 69" xfId="71"/>
    <cellStyle name="Обычный 7" xfId="10"/>
    <cellStyle name="Обычный 70" xfId="69"/>
    <cellStyle name="Обычный 71" xfId="73"/>
    <cellStyle name="Обычный 72" xfId="68"/>
    <cellStyle name="Обычный 73" xfId="74"/>
    <cellStyle name="Обычный 74" xfId="77"/>
    <cellStyle name="Обычный 75" xfId="53"/>
    <cellStyle name="Обычный 76" xfId="79"/>
    <cellStyle name="Обычный 76 2" xfId="1444"/>
    <cellStyle name="Обычный 76 3" xfId="1521"/>
    <cellStyle name="Обычный 76 4" xfId="1544"/>
    <cellStyle name="Обычный 77" xfId="85"/>
    <cellStyle name="Обычный 77 2" xfId="1445"/>
    <cellStyle name="Обычный 77 3" xfId="1524"/>
    <cellStyle name="Обычный 77 4" xfId="1545"/>
    <cellStyle name="Обычный 78" xfId="280"/>
    <cellStyle name="Обычный 79" xfId="1484"/>
    <cellStyle name="Обычный 8" xfId="11"/>
    <cellStyle name="Обычный 80" xfId="1495"/>
    <cellStyle name="Обычный 81" xfId="1532"/>
    <cellStyle name="Обычный 82" xfId="1563"/>
    <cellStyle name="Обычный 83" xfId="1562"/>
    <cellStyle name="Обычный 84" xfId="1548"/>
    <cellStyle name="Обычный 9" xfId="12"/>
    <cellStyle name="Обычный_ЖКУ_проект3 2 2" xfId="279"/>
    <cellStyle name="Обычный_Приложение №7 сводный акт первичного усета эл.эн. - ПРИЕМ" xfId="1494"/>
    <cellStyle name="Плохой 2" xfId="1267"/>
    <cellStyle name="Плохой 2 2" xfId="1268"/>
    <cellStyle name="Плохой 3" xfId="1269"/>
    <cellStyle name="Плохой 3 2" xfId="1270"/>
    <cellStyle name="Плохой 4" xfId="1271"/>
    <cellStyle name="Плохой 4 2" xfId="1272"/>
    <cellStyle name="Плохой 5" xfId="1273"/>
    <cellStyle name="Плохой 5 2" xfId="1274"/>
    <cellStyle name="Плохой 6" xfId="1275"/>
    <cellStyle name="Плохой 6 2" xfId="1276"/>
    <cellStyle name="Плохой 7" xfId="1277"/>
    <cellStyle name="Плохой 7 2" xfId="1278"/>
    <cellStyle name="Плохой 8" xfId="1279"/>
    <cellStyle name="Плохой 8 2" xfId="1280"/>
    <cellStyle name="Плохой 9" xfId="1281"/>
    <cellStyle name="Плохой 9 2" xfId="1282"/>
    <cellStyle name="По центру с переносом" xfId="259"/>
    <cellStyle name="По ширине с переносом" xfId="260"/>
    <cellStyle name="Поле ввода" xfId="261"/>
    <cellStyle name="Пояснение 2" xfId="1283"/>
    <cellStyle name="Пояснение 2 2" xfId="1284"/>
    <cellStyle name="Пояснение 3" xfId="1285"/>
    <cellStyle name="Пояснение 3 2" xfId="1286"/>
    <cellStyle name="Пояснение 4" xfId="1287"/>
    <cellStyle name="Пояснение 4 2" xfId="1288"/>
    <cellStyle name="Пояснение 5" xfId="1289"/>
    <cellStyle name="Пояснение 5 2" xfId="1290"/>
    <cellStyle name="Пояснение 6" xfId="1291"/>
    <cellStyle name="Пояснение 6 2" xfId="1292"/>
    <cellStyle name="Пояснение 7" xfId="1293"/>
    <cellStyle name="Пояснение 7 2" xfId="1294"/>
    <cellStyle name="Пояснение 8" xfId="1295"/>
    <cellStyle name="Пояснение 8 2" xfId="1296"/>
    <cellStyle name="Пояснение 9" xfId="1297"/>
    <cellStyle name="Пояснение 9 2" xfId="1298"/>
    <cellStyle name="Примечание 10" xfId="1299"/>
    <cellStyle name="Примечание 10 2" xfId="1300"/>
    <cellStyle name="Примечание 10_46EE.2011(v1.0)" xfId="1301"/>
    <cellStyle name="Примечание 11" xfId="1302"/>
    <cellStyle name="Примечание 11 2" xfId="1303"/>
    <cellStyle name="Примечание 11_46EE.2011(v1.0)" xfId="1304"/>
    <cellStyle name="Примечание 12" xfId="1305"/>
    <cellStyle name="Примечание 12 2" xfId="1306"/>
    <cellStyle name="Примечание 12_46EE.2011(v1.0)" xfId="1307"/>
    <cellStyle name="Примечание 2" xfId="1308"/>
    <cellStyle name="Примечание 2 2" xfId="1309"/>
    <cellStyle name="Примечание 2 3" xfId="1310"/>
    <cellStyle name="Примечание 2 4" xfId="1311"/>
    <cellStyle name="Примечание 2 5" xfId="1312"/>
    <cellStyle name="Примечание 2 6" xfId="1313"/>
    <cellStyle name="Примечание 2 7" xfId="1314"/>
    <cellStyle name="Примечание 2 8" xfId="1315"/>
    <cellStyle name="Примечание 2_46EE.2011(v1.0)" xfId="1316"/>
    <cellStyle name="Примечание 3" xfId="1317"/>
    <cellStyle name="Примечание 3 2" xfId="1318"/>
    <cellStyle name="Примечание 3 3" xfId="1319"/>
    <cellStyle name="Примечание 3 4" xfId="1320"/>
    <cellStyle name="Примечание 3 5" xfId="1321"/>
    <cellStyle name="Примечание 3 6" xfId="1322"/>
    <cellStyle name="Примечание 3 7" xfId="1323"/>
    <cellStyle name="Примечание 3 8" xfId="1324"/>
    <cellStyle name="Примечание 3_46EE.2011(v1.0)" xfId="1325"/>
    <cellStyle name="Примечание 4" xfId="1326"/>
    <cellStyle name="Примечание 4 2" xfId="1327"/>
    <cellStyle name="Примечание 4 3" xfId="1328"/>
    <cellStyle name="Примечание 4 4" xfId="1329"/>
    <cellStyle name="Примечание 4 5" xfId="1330"/>
    <cellStyle name="Примечание 4 6" xfId="1331"/>
    <cellStyle name="Примечание 4 7" xfId="1332"/>
    <cellStyle name="Примечание 4 8" xfId="1333"/>
    <cellStyle name="Примечание 4_46EE.2011(v1.0)" xfId="1334"/>
    <cellStyle name="Примечание 5" xfId="1335"/>
    <cellStyle name="Примечание 5 2" xfId="1336"/>
    <cellStyle name="Примечание 5 3" xfId="1337"/>
    <cellStyle name="Примечание 5 4" xfId="1338"/>
    <cellStyle name="Примечание 5 5" xfId="1339"/>
    <cellStyle name="Примечание 5 6" xfId="1340"/>
    <cellStyle name="Примечание 5 7" xfId="1341"/>
    <cellStyle name="Примечание 5 8" xfId="1342"/>
    <cellStyle name="Примечание 5_46EE.2011(v1.0)" xfId="1343"/>
    <cellStyle name="Примечание 6" xfId="1344"/>
    <cellStyle name="Примечание 6 2" xfId="1345"/>
    <cellStyle name="Примечание 6_46EE.2011(v1.0)" xfId="1346"/>
    <cellStyle name="Примечание 7" xfId="1347"/>
    <cellStyle name="Примечание 7 2" xfId="1348"/>
    <cellStyle name="Примечание 7_46EE.2011(v1.0)" xfId="1349"/>
    <cellStyle name="Примечание 8" xfId="1350"/>
    <cellStyle name="Примечание 8 2" xfId="1351"/>
    <cellStyle name="Примечание 8_46EE.2011(v1.0)" xfId="1352"/>
    <cellStyle name="Примечание 9" xfId="1353"/>
    <cellStyle name="Примечание 9 2" xfId="1354"/>
    <cellStyle name="Примечание 9_46EE.2011(v1.0)" xfId="1355"/>
    <cellStyle name="Процентный 2" xfId="82"/>
    <cellStyle name="Процентный 2 2" xfId="262"/>
    <cellStyle name="Процентный 2 3" xfId="263"/>
    <cellStyle name="Процентный 2 4" xfId="1522"/>
    <cellStyle name="Процентный 3" xfId="264"/>
    <cellStyle name="Процентный 4" xfId="1356"/>
    <cellStyle name="Процентный 5" xfId="265"/>
    <cellStyle name="Процентный 6" xfId="1357"/>
    <cellStyle name="Процентный 7" xfId="1358"/>
    <cellStyle name="Процентный 8" xfId="1497"/>
    <cellStyle name="Процентный 9" xfId="1534"/>
    <cellStyle name="Связанная ячейка 2" xfId="1359"/>
    <cellStyle name="Связанная ячейка 2 2" xfId="1360"/>
    <cellStyle name="Связанная ячейка 2_46EE.2011(v1.0)" xfId="1361"/>
    <cellStyle name="Связанная ячейка 3" xfId="1362"/>
    <cellStyle name="Связанная ячейка 3 2" xfId="1363"/>
    <cellStyle name="Связанная ячейка 3_46EE.2011(v1.0)" xfId="1364"/>
    <cellStyle name="Связанная ячейка 4" xfId="1365"/>
    <cellStyle name="Связанная ячейка 4 2" xfId="1366"/>
    <cellStyle name="Связанная ячейка 4_46EE.2011(v1.0)" xfId="1367"/>
    <cellStyle name="Связанная ячейка 5" xfId="1368"/>
    <cellStyle name="Связанная ячейка 5 2" xfId="1369"/>
    <cellStyle name="Связанная ячейка 5_46EE.2011(v1.0)" xfId="1370"/>
    <cellStyle name="Связанная ячейка 6" xfId="1371"/>
    <cellStyle name="Связанная ячейка 6 2" xfId="1372"/>
    <cellStyle name="Связанная ячейка 6_46EE.2011(v1.0)" xfId="1373"/>
    <cellStyle name="Связанная ячейка 7" xfId="1374"/>
    <cellStyle name="Связанная ячейка 7 2" xfId="1375"/>
    <cellStyle name="Связанная ячейка 7_46EE.2011(v1.0)" xfId="1376"/>
    <cellStyle name="Связанная ячейка 8" xfId="1377"/>
    <cellStyle name="Связанная ячейка 8 2" xfId="1378"/>
    <cellStyle name="Связанная ячейка 8_46EE.2011(v1.0)" xfId="1379"/>
    <cellStyle name="Связанная ячейка 9" xfId="1380"/>
    <cellStyle name="Связанная ячейка 9 2" xfId="1381"/>
    <cellStyle name="Связанная ячейка 9_46EE.2011(v1.0)" xfId="1382"/>
    <cellStyle name="Стиль 1" xfId="1"/>
    <cellStyle name="Стиль 1 2" xfId="266"/>
    <cellStyle name="Стиль 1 2 2" xfId="1458"/>
    <cellStyle name="ТЕКСТ" xfId="267"/>
    <cellStyle name="ТЕКСТ 2" xfId="1383"/>
    <cellStyle name="ТЕКСТ 3" xfId="1384"/>
    <cellStyle name="ТЕКСТ 4" xfId="1385"/>
    <cellStyle name="ТЕКСТ 5" xfId="1386"/>
    <cellStyle name="ТЕКСТ 6" xfId="1387"/>
    <cellStyle name="ТЕКСТ 7" xfId="1388"/>
    <cellStyle name="ТЕКСТ 8" xfId="1389"/>
    <cellStyle name="Текст предупреждения 2" xfId="1390"/>
    <cellStyle name="Текст предупреждения 2 2" xfId="1391"/>
    <cellStyle name="Текст предупреждения 3" xfId="1392"/>
    <cellStyle name="Текст предупреждения 3 2" xfId="1393"/>
    <cellStyle name="Текст предупреждения 4" xfId="1394"/>
    <cellStyle name="Текст предупреждения 4 2" xfId="1395"/>
    <cellStyle name="Текст предупреждения 5" xfId="1396"/>
    <cellStyle name="Текст предупреждения 5 2" xfId="1397"/>
    <cellStyle name="Текст предупреждения 6" xfId="1398"/>
    <cellStyle name="Текст предупреждения 6 2" xfId="1399"/>
    <cellStyle name="Текст предупреждения 7" xfId="1400"/>
    <cellStyle name="Текст предупреждения 7 2" xfId="1401"/>
    <cellStyle name="Текст предупреждения 8" xfId="1402"/>
    <cellStyle name="Текст предупреждения 8 2" xfId="1403"/>
    <cellStyle name="Текст предупреждения 9" xfId="1404"/>
    <cellStyle name="Текст предупреждения 9 2" xfId="1405"/>
    <cellStyle name="Текстовый" xfId="268"/>
    <cellStyle name="Текстовый 2" xfId="1406"/>
    <cellStyle name="Текстовый 3" xfId="1407"/>
    <cellStyle name="Текстовый 4" xfId="1408"/>
    <cellStyle name="Текстовый 5" xfId="1409"/>
    <cellStyle name="Текстовый 6" xfId="1410"/>
    <cellStyle name="Текстовый 7" xfId="1411"/>
    <cellStyle name="Текстовый 8" xfId="1412"/>
    <cellStyle name="Текстовый_1" xfId="1413"/>
    <cellStyle name="Тысячи [0]_22гк" xfId="269"/>
    <cellStyle name="Тысячи_22гк" xfId="270"/>
    <cellStyle name="ФИКСИРОВАННЫЙ" xfId="1414"/>
    <cellStyle name="ФИКСИРОВАННЫЙ 2" xfId="1415"/>
    <cellStyle name="ФИКСИРОВАННЫЙ 3" xfId="1416"/>
    <cellStyle name="ФИКСИРОВАННЫЙ 4" xfId="1417"/>
    <cellStyle name="ФИКСИРОВАННЫЙ 5" xfId="1418"/>
    <cellStyle name="ФИКСИРОВАННЫЙ 6" xfId="1419"/>
    <cellStyle name="ФИКСИРОВАННЫЙ 7" xfId="1420"/>
    <cellStyle name="ФИКСИРОВАННЫЙ 8" xfId="1421"/>
    <cellStyle name="ФИКСИРОВАННЫЙ_1" xfId="1422"/>
    <cellStyle name="Финансовый" xfId="1442" builtinId="3"/>
    <cellStyle name="Финансовый 10" xfId="1514"/>
    <cellStyle name="Финансовый 10 2" xfId="1540"/>
    <cellStyle name="Финансовый 11" xfId="1529"/>
    <cellStyle name="Финансовый 12" xfId="1530"/>
    <cellStyle name="Финансовый 13" xfId="1531"/>
    <cellStyle name="Финансовый 14" xfId="1496"/>
    <cellStyle name="Финансовый 14 2" xfId="1558"/>
    <cellStyle name="Финансовый 15" xfId="1533"/>
    <cellStyle name="Финансовый 16" xfId="1561"/>
    <cellStyle name="Финансовый 2" xfId="83"/>
    <cellStyle name="Финансовый 2 2" xfId="1423"/>
    <cellStyle name="Финансовый 2 2 2" xfId="1528"/>
    <cellStyle name="Финансовый 2 2 3" xfId="1504"/>
    <cellStyle name="Финансовый 2 3" xfId="1508"/>
    <cellStyle name="Финансовый 2 4" xfId="1511"/>
    <cellStyle name="Финансовый 2 5" xfId="1523"/>
    <cellStyle name="Финансовый 2 6" xfId="1498"/>
    <cellStyle name="Финансовый 2 7" xfId="1560"/>
    <cellStyle name="Финансовый 2_46EE.2011(v1.0)" xfId="1424"/>
    <cellStyle name="Финансовый 3" xfId="271"/>
    <cellStyle name="Финансовый 3 2" xfId="1505"/>
    <cellStyle name="Финансовый 3 2 2" xfId="1539"/>
    <cellStyle name="Финансовый 3 3" xfId="1526"/>
    <cellStyle name="Финансовый 3 4" xfId="1503"/>
    <cellStyle name="Финансовый 3 5" xfId="1538"/>
    <cellStyle name="Финансовый 4" xfId="272"/>
    <cellStyle name="Финансовый 4 2" xfId="1527"/>
    <cellStyle name="Финансовый 4 3" xfId="1502"/>
    <cellStyle name="Финансовый 4 4" xfId="1537"/>
    <cellStyle name="Финансовый 5" xfId="1490"/>
    <cellStyle name="Финансовый 5 2" xfId="1506"/>
    <cellStyle name="Финансовый 6" xfId="1491"/>
    <cellStyle name="Финансовый 6 2" xfId="1507"/>
    <cellStyle name="Финансовый 7" xfId="1492"/>
    <cellStyle name="Финансовый 7 2" xfId="1509"/>
    <cellStyle name="Финансовый 8" xfId="1487"/>
    <cellStyle name="Финансовый 8 2" xfId="1510"/>
    <cellStyle name="Финансовый 9" xfId="1493"/>
    <cellStyle name="Финансовый 9 2" xfId="1513"/>
    <cellStyle name="Формула" xfId="78"/>
    <cellStyle name="Формула 2" xfId="273"/>
    <cellStyle name="Формула_A РТ 2009 Рязаньэнерго" xfId="274"/>
    <cellStyle name="ФормулаВБ" xfId="84"/>
    <cellStyle name="ФормулаНаКонтроль" xfId="275"/>
    <cellStyle name="ФормулаНаКонтроль 2" xfId="1551"/>
    <cellStyle name="Хороший 2" xfId="1425"/>
    <cellStyle name="Хороший 2 2" xfId="1426"/>
    <cellStyle name="Хороший 3" xfId="1427"/>
    <cellStyle name="Хороший 3 2" xfId="1428"/>
    <cellStyle name="Хороший 4" xfId="1429"/>
    <cellStyle name="Хороший 4 2" xfId="1430"/>
    <cellStyle name="Хороший 5" xfId="1431"/>
    <cellStyle name="Хороший 5 2" xfId="1432"/>
    <cellStyle name="Хороший 6" xfId="1433"/>
    <cellStyle name="Хороший 6 2" xfId="1434"/>
    <cellStyle name="Хороший 7" xfId="1435"/>
    <cellStyle name="Хороший 7 2" xfId="1436"/>
    <cellStyle name="Хороший 8" xfId="1437"/>
    <cellStyle name="Хороший 8 2" xfId="1438"/>
    <cellStyle name="Хороший 9" xfId="1439"/>
    <cellStyle name="Хороший 9 2" xfId="1440"/>
    <cellStyle name="Цифры по центру с десятыми" xfId="276"/>
    <cellStyle name="Цифры по центру с десятыми 2" xfId="1550"/>
    <cellStyle name="Џђћ–…ќ’ќ›‰" xfId="277"/>
    <cellStyle name="Шапка таблицы" xfId="278"/>
    <cellStyle name="Шапка таблицы 2" xfId="1549"/>
  </cellStyles>
  <dxfs count="0"/>
  <tableStyles count="0" defaultTableStyle="TableStyleMedium9" defaultPivotStyle="PivotStyleLight16"/>
  <colors>
    <mruColors>
      <color rgb="FF00FF00"/>
      <color rgb="FFFFCCFF"/>
      <color rgb="FFFFCCCC"/>
      <color rgb="FF99FF33"/>
      <color rgb="FFFF99FF"/>
      <color rgb="FF66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1087;&#1072;&#1087;&#1082;&#1072;%20&#1086;&#1073;&#1084;&#1077;&#1085;&#1072;\B-PL\NBPL\_F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217\User2\&#1054;&#1041;&#1065;&#1048;&#1045;\&#1055;&#1086;&#1083;&#1102;&#1090;&#1086;&#1074;%20&#1052;.&#1048;\&#1045;&#1048;&#1040;&#1057;\2014%20&#1075;&#1086;&#1076;\&#1054;&#1090;&#1087;&#1088;&#1072;&#1074;&#1083;&#1077;&#1085;&#1086;\PEREDACHA.2014%20(&#1057;&#1045;&#1058;&#1045;&#1042;&#1048;&#1050;&#1048;)\PEREDACHA.2014(v1.0.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er\&#1087;&#1072;&#1087;&#1082;&#1072;%20&#1086;&#1073;&#1084;&#1077;&#1085;&#1072;\&#1045;&#1048;&#1040;&#1057;\&#1055;&#1088;&#1080;&#1096;&#1083;&#1086;\15.05.07\tset.net.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omain\&#1087;&#1072;&#1087;&#1082;&#1072;%20&#1086;&#1073;&#1084;&#1077;&#1085;&#1072;\Users\&#1057;&#1077;&#1076;&#1072;&#1096;&#1082;&#1080;&#1085;&#1072;&#1043;&#1057;\Documents\&#1054;&#1090;&#1082;&#1088;&#1099;&#1090;&#1080;&#1077;%20&#1076;&#1077;&#1083;&#1072;\&#1073;&#1077;&#1085;&#1095;\BENCH.TSO.2015(v1.0)%20&#1088;&#1072;&#1073;&#1086;&#1095;&#1080;&#108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Prov"/>
      <sheetName val="Инструкция"/>
      <sheetName val="Лог обновления"/>
      <sheetName val="Титульный"/>
      <sheetName val="Справочники"/>
      <sheetName val="P2.1 У.Е. 2013"/>
      <sheetName val="P2.2 У.Е. 2013"/>
      <sheetName val="P2.1 У.Е. 2014"/>
      <sheetName val="P2.2 У.Е. 2014"/>
      <sheetName val="4 баланс ээ"/>
      <sheetName val="5 баланс мощности"/>
      <sheetName val="6 баланс мощности"/>
      <sheetName val="Расчет ВН1"/>
      <sheetName val="НВВ РСК 2013 (I полугодие)"/>
      <sheetName val="НВВ РСК 2013 (II полугодие)"/>
      <sheetName val="НВВ РСК 2013"/>
      <sheetName val="НВВ РСК 2014 (I полугодие)"/>
      <sheetName val="НВВ РСК 2014 (II полугодие)"/>
      <sheetName val="НВВ РСК 2014"/>
      <sheetName val="НВВ РСК последующие года"/>
      <sheetName val="Расчет котловых тарифов"/>
      <sheetName val="Расчет расх. по RAB (2009-2017)"/>
      <sheetName val="Расчет НВВ по RAB (2009-2017)"/>
      <sheetName val="Расчет расх. по RAB (2010-2017)"/>
      <sheetName val="Расчет НВВ по RAB (2010-2017)"/>
      <sheetName val="Расчет расх. по RAB (2011-2017)"/>
      <sheetName val="Расчет НВВ по RAB (2011-2017)"/>
      <sheetName val="Расчет расх. по RAB (2012-2016)"/>
      <sheetName val="Расчет НВВ по RAB (2012-2016)"/>
      <sheetName val="Расчет расх. по RAB (2012-2017)"/>
      <sheetName val="Расчет НВВ по RAB (2012-2017)"/>
      <sheetName val="Расчет расх. по RAB (13-17)корр"/>
      <sheetName val="Расчет НВВ по RAB (13-17)корр"/>
      <sheetName val="Расчет расх. по RAB (14-18)согл"/>
      <sheetName val="Расчет НВВ по RAB (14-18)согл"/>
      <sheetName val="Расчет НВВ"/>
      <sheetName val="Расчет НВВ РСК - индексация"/>
      <sheetName val="Индивидуальные тарифы"/>
      <sheetName val="Комментарии"/>
      <sheetName val="Проверка"/>
      <sheetName val="modHyp"/>
      <sheetName val="et_union_hor"/>
      <sheetName val="et_union_ver"/>
      <sheetName val="TEHSHEET"/>
      <sheetName val="AllSheetsInThisWorkbook"/>
      <sheetName val="REESTR_ORG"/>
      <sheetName val="modInstruction"/>
      <sheetName val="modUpdTemplMain"/>
      <sheetName val="modfrmCheckUpdates"/>
      <sheetName val="modfrmReestr"/>
      <sheetName val="modReestr"/>
      <sheetName val="modList01"/>
      <sheetName val="modList08"/>
      <sheetName val="modList16"/>
      <sheetName val="modList00"/>
    </sheetNames>
    <sheetDataSet>
      <sheetData sheetId="0" refreshError="1"/>
      <sheetData sheetId="1" refreshError="1">
        <row r="3">
          <cell r="B3" t="str">
            <v>Версия 1.0.2</v>
          </cell>
        </row>
      </sheetData>
      <sheetData sheetId="2" refreshError="1"/>
      <sheetData sheetId="3" refreshError="1">
        <row r="7">
          <cell r="F7" t="str">
            <v>Красноярский край</v>
          </cell>
        </row>
      </sheetData>
      <sheetData sheetId="4" refreshError="1">
        <row r="9">
          <cell r="G9" t="str">
            <v>ОАО "Красноярскэнергосбыт"</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81">
          <cell r="G81">
            <v>345367.09234999982</v>
          </cell>
        </row>
      </sheetData>
      <sheetData sheetId="16" refreshError="1"/>
      <sheetData sheetId="17" refreshError="1"/>
      <sheetData sheetId="18">
        <row r="9">
          <cell r="G9">
            <v>3379272.679681113</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row r="2">
          <cell r="K2" t="str">
            <v>да</v>
          </cell>
          <cell r="N2" t="str">
            <v>2009-2017</v>
          </cell>
          <cell r="AA2" t="str">
            <v>годовых балансовых показателей</v>
          </cell>
        </row>
        <row r="3">
          <cell r="K3" t="str">
            <v>нет</v>
          </cell>
          <cell r="N3" t="str">
            <v>2010-2017</v>
          </cell>
          <cell r="AA3" t="str">
            <v>полугодовых балансовых показателей</v>
          </cell>
        </row>
        <row r="4">
          <cell r="N4" t="str">
            <v>2011-2017</v>
          </cell>
        </row>
        <row r="5">
          <cell r="N5" t="str">
            <v>2012-2016</v>
          </cell>
        </row>
        <row r="6">
          <cell r="N6" t="str">
            <v>2012-2017</v>
          </cell>
        </row>
        <row r="7">
          <cell r="N7" t="str">
            <v>2013-2017(корр)</v>
          </cell>
        </row>
        <row r="8">
          <cell r="N8" t="str">
            <v>2014-2018(согл)</v>
          </cell>
        </row>
      </sheetData>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16"/>
      <sheetName val="17"/>
      <sheetName val="17.1"/>
      <sheetName val="24"/>
      <sheetName val="P2.1"/>
      <sheetName val="25"/>
      <sheetName val="P2.2"/>
      <sheetName val="перекрестка"/>
      <sheetName val="Ф-1 (для АО-энерго)"/>
      <sheetName val="Ф-2 (для АО-энерго)"/>
      <sheetName val="TEHSHEET"/>
      <sheetName val="17_1"/>
      <sheetName val="Ф_1 _для АО_энерго_"/>
      <sheetName val="Ф_2 _для АО_энерго_"/>
      <sheetName val="КлассЗСМК"/>
      <sheetName val="1.12 (пер)"/>
    </sheetNames>
    <sheetDataSet>
      <sheetData sheetId="0" refreshError="1"/>
      <sheetData sheetId="1"/>
      <sheetData sheetId="2">
        <row r="13">
          <cell r="E13" t="str">
            <v>Введите название региона</v>
          </cell>
        </row>
      </sheetData>
      <sheetData sheetId="3" refreshError="1"/>
      <sheetData sheetId="4"/>
      <sheetData sheetId="5"/>
      <sheetData sheetId="6"/>
      <sheetData sheetId="7">
        <row r="10">
          <cell r="E10">
            <v>0</v>
          </cell>
          <cell r="F10">
            <v>0</v>
          </cell>
          <cell r="G10">
            <v>0</v>
          </cell>
          <cell r="H10">
            <v>0</v>
          </cell>
          <cell r="I10">
            <v>0</v>
          </cell>
          <cell r="J10">
            <v>0</v>
          </cell>
          <cell r="K10">
            <v>0</v>
          </cell>
          <cell r="L10">
            <v>0</v>
          </cell>
          <cell r="M10">
            <v>0</v>
          </cell>
        </row>
        <row r="11">
          <cell r="E11">
            <v>0</v>
          </cell>
          <cell r="F11">
            <v>0</v>
          </cell>
          <cell r="G11">
            <v>0</v>
          </cell>
          <cell r="H11">
            <v>0</v>
          </cell>
          <cell r="I11">
            <v>0</v>
          </cell>
          <cell r="J11">
            <v>0</v>
          </cell>
          <cell r="K11">
            <v>0</v>
          </cell>
          <cell r="L11">
            <v>0</v>
          </cell>
          <cell r="M11">
            <v>0</v>
          </cell>
        </row>
        <row r="12">
          <cell r="E12">
            <v>0</v>
          </cell>
          <cell r="F12">
            <v>0</v>
          </cell>
          <cell r="G12">
            <v>0</v>
          </cell>
          <cell r="H12">
            <v>0</v>
          </cell>
          <cell r="I12">
            <v>0</v>
          </cell>
          <cell r="J12">
            <v>0</v>
          </cell>
          <cell r="K12">
            <v>0</v>
          </cell>
          <cell r="L12">
            <v>0</v>
          </cell>
          <cell r="M12">
            <v>0</v>
          </cell>
        </row>
        <row r="13">
          <cell r="E13">
            <v>0</v>
          </cell>
          <cell r="F13">
            <v>0</v>
          </cell>
          <cell r="G13">
            <v>0</v>
          </cell>
          <cell r="H13">
            <v>0</v>
          </cell>
          <cell r="I13">
            <v>0</v>
          </cell>
          <cell r="J13">
            <v>0</v>
          </cell>
          <cell r="K13">
            <v>0</v>
          </cell>
          <cell r="L13">
            <v>0</v>
          </cell>
          <cell r="M13">
            <v>0</v>
          </cell>
        </row>
        <row r="14">
          <cell r="E14">
            <v>0</v>
          </cell>
          <cell r="F14">
            <v>0</v>
          </cell>
          <cell r="G14">
            <v>0</v>
          </cell>
          <cell r="H14">
            <v>0</v>
          </cell>
          <cell r="I14">
            <v>0</v>
          </cell>
          <cell r="J14">
            <v>0</v>
          </cell>
          <cell r="K14">
            <v>0</v>
          </cell>
          <cell r="L14">
            <v>0</v>
          </cell>
          <cell r="M14">
            <v>0</v>
          </cell>
        </row>
        <row r="15">
          <cell r="J15">
            <v>0</v>
          </cell>
          <cell r="K15">
            <v>0</v>
          </cell>
          <cell r="L15">
            <v>0</v>
          </cell>
          <cell r="M15">
            <v>0</v>
          </cell>
        </row>
        <row r="16">
          <cell r="J16">
            <v>0</v>
          </cell>
          <cell r="K16">
            <v>0</v>
          </cell>
          <cell r="L16">
            <v>0</v>
          </cell>
          <cell r="M16">
            <v>0</v>
          </cell>
        </row>
        <row r="17">
          <cell r="E17">
            <v>0</v>
          </cell>
          <cell r="F17">
            <v>0</v>
          </cell>
          <cell r="G17">
            <v>0</v>
          </cell>
          <cell r="H17">
            <v>0</v>
          </cell>
          <cell r="I17">
            <v>0</v>
          </cell>
          <cell r="J17">
            <v>0</v>
          </cell>
          <cell r="K17">
            <v>0</v>
          </cell>
          <cell r="L17">
            <v>0</v>
          </cell>
          <cell r="M17">
            <v>0</v>
          </cell>
        </row>
        <row r="18">
          <cell r="J18">
            <v>0</v>
          </cell>
          <cell r="K18">
            <v>0</v>
          </cell>
          <cell r="L18">
            <v>0</v>
          </cell>
          <cell r="M18">
            <v>0</v>
          </cell>
        </row>
        <row r="19">
          <cell r="J19">
            <v>0</v>
          </cell>
          <cell r="K19">
            <v>0</v>
          </cell>
          <cell r="L19">
            <v>0</v>
          </cell>
          <cell r="M19">
            <v>0</v>
          </cell>
        </row>
        <row r="20">
          <cell r="E20">
            <v>0</v>
          </cell>
          <cell r="F20">
            <v>0</v>
          </cell>
          <cell r="G20">
            <v>0</v>
          </cell>
          <cell r="H20">
            <v>0</v>
          </cell>
          <cell r="I20">
            <v>0</v>
          </cell>
          <cell r="J20">
            <v>0</v>
          </cell>
          <cell r="K20">
            <v>0</v>
          </cell>
          <cell r="L20">
            <v>0</v>
          </cell>
          <cell r="M20">
            <v>0</v>
          </cell>
        </row>
        <row r="21">
          <cell r="E21">
            <v>0</v>
          </cell>
          <cell r="F21">
            <v>0</v>
          </cell>
          <cell r="G21">
            <v>0</v>
          </cell>
          <cell r="H21">
            <v>0</v>
          </cell>
          <cell r="I21">
            <v>0</v>
          </cell>
          <cell r="J21">
            <v>0</v>
          </cell>
          <cell r="K21">
            <v>0</v>
          </cell>
          <cell r="L21">
            <v>0</v>
          </cell>
          <cell r="M21">
            <v>0</v>
          </cell>
        </row>
        <row r="22">
          <cell r="E22">
            <v>0</v>
          </cell>
          <cell r="F22">
            <v>0</v>
          </cell>
          <cell r="G22">
            <v>0</v>
          </cell>
          <cell r="H22">
            <v>0</v>
          </cell>
          <cell r="I22">
            <v>0</v>
          </cell>
          <cell r="J22">
            <v>0</v>
          </cell>
          <cell r="K22">
            <v>0</v>
          </cell>
          <cell r="L22">
            <v>0</v>
          </cell>
          <cell r="M22">
            <v>0</v>
          </cell>
        </row>
        <row r="23">
          <cell r="I23">
            <v>0</v>
          </cell>
          <cell r="J23">
            <v>0</v>
          </cell>
          <cell r="K23">
            <v>0</v>
          </cell>
          <cell r="L23">
            <v>0</v>
          </cell>
          <cell r="M23">
            <v>0</v>
          </cell>
        </row>
        <row r="24">
          <cell r="I24">
            <v>0</v>
          </cell>
          <cell r="J24">
            <v>0</v>
          </cell>
          <cell r="K24">
            <v>0</v>
          </cell>
          <cell r="L24">
            <v>0</v>
          </cell>
          <cell r="M24">
            <v>0</v>
          </cell>
        </row>
        <row r="25">
          <cell r="I25">
            <v>0</v>
          </cell>
          <cell r="J25">
            <v>0</v>
          </cell>
          <cell r="K25">
            <v>0</v>
          </cell>
          <cell r="L25">
            <v>0</v>
          </cell>
          <cell r="M25">
            <v>0</v>
          </cell>
        </row>
        <row r="26">
          <cell r="I26">
            <v>0</v>
          </cell>
          <cell r="J26">
            <v>0</v>
          </cell>
          <cell r="K26">
            <v>0</v>
          </cell>
          <cell r="L26">
            <v>0</v>
          </cell>
          <cell r="M26">
            <v>0</v>
          </cell>
        </row>
        <row r="27">
          <cell r="E27">
            <v>0</v>
          </cell>
          <cell r="F27">
            <v>0</v>
          </cell>
          <cell r="G27">
            <v>0</v>
          </cell>
          <cell r="H27">
            <v>0</v>
          </cell>
          <cell r="I27">
            <v>0</v>
          </cell>
          <cell r="J27">
            <v>0</v>
          </cell>
          <cell r="K27">
            <v>0</v>
          </cell>
          <cell r="L27">
            <v>0</v>
          </cell>
          <cell r="M27">
            <v>0</v>
          </cell>
        </row>
        <row r="28">
          <cell r="J28">
            <v>0</v>
          </cell>
          <cell r="K28">
            <v>0</v>
          </cell>
          <cell r="L28">
            <v>0</v>
          </cell>
          <cell r="M28">
            <v>0</v>
          </cell>
        </row>
        <row r="29">
          <cell r="J29">
            <v>0</v>
          </cell>
          <cell r="K29">
            <v>0</v>
          </cell>
          <cell r="L29">
            <v>0</v>
          </cell>
          <cell r="M29">
            <v>0</v>
          </cell>
        </row>
        <row r="30">
          <cell r="E30">
            <v>0</v>
          </cell>
          <cell r="F30">
            <v>0</v>
          </cell>
          <cell r="G30">
            <v>0</v>
          </cell>
          <cell r="H30">
            <v>0</v>
          </cell>
          <cell r="I30">
            <v>0</v>
          </cell>
          <cell r="J30">
            <v>0</v>
          </cell>
          <cell r="K30">
            <v>0</v>
          </cell>
          <cell r="L30">
            <v>0</v>
          </cell>
          <cell r="M30">
            <v>0</v>
          </cell>
        </row>
        <row r="31">
          <cell r="E31">
            <v>0</v>
          </cell>
          <cell r="F31">
            <v>0</v>
          </cell>
          <cell r="G31">
            <v>0</v>
          </cell>
          <cell r="H31">
            <v>0</v>
          </cell>
          <cell r="I31">
            <v>0</v>
          </cell>
          <cell r="J31">
            <v>0</v>
          </cell>
          <cell r="K31">
            <v>0</v>
          </cell>
          <cell r="L31">
            <v>0</v>
          </cell>
          <cell r="M31">
            <v>0</v>
          </cell>
        </row>
        <row r="32">
          <cell r="J32">
            <v>0</v>
          </cell>
          <cell r="K32">
            <v>0</v>
          </cell>
          <cell r="L32">
            <v>0</v>
          </cell>
          <cell r="M32">
            <v>0</v>
          </cell>
        </row>
        <row r="33">
          <cell r="J33">
            <v>0</v>
          </cell>
          <cell r="K33">
            <v>0</v>
          </cell>
          <cell r="L33">
            <v>0</v>
          </cell>
          <cell r="M33">
            <v>0</v>
          </cell>
        </row>
        <row r="34">
          <cell r="J34">
            <v>0</v>
          </cell>
          <cell r="K34">
            <v>0</v>
          </cell>
          <cell r="L34">
            <v>0</v>
          </cell>
          <cell r="M34">
            <v>0</v>
          </cell>
        </row>
        <row r="35">
          <cell r="J35">
            <v>0</v>
          </cell>
          <cell r="K35">
            <v>0</v>
          </cell>
          <cell r="L35">
            <v>0</v>
          </cell>
          <cell r="M35">
            <v>0</v>
          </cell>
        </row>
        <row r="36">
          <cell r="J36">
            <v>0</v>
          </cell>
          <cell r="K36">
            <v>0</v>
          </cell>
          <cell r="L36">
            <v>0</v>
          </cell>
          <cell r="M36">
            <v>0</v>
          </cell>
        </row>
        <row r="37">
          <cell r="E37">
            <v>0</v>
          </cell>
          <cell r="F37">
            <v>0</v>
          </cell>
          <cell r="G37">
            <v>0</v>
          </cell>
          <cell r="H37">
            <v>0</v>
          </cell>
          <cell r="I37">
            <v>0</v>
          </cell>
          <cell r="J37">
            <v>0</v>
          </cell>
          <cell r="K37">
            <v>0</v>
          </cell>
          <cell r="L37">
            <v>0</v>
          </cell>
          <cell r="M37">
            <v>0</v>
          </cell>
        </row>
        <row r="38">
          <cell r="J38">
            <v>0</v>
          </cell>
          <cell r="K38">
            <v>0</v>
          </cell>
          <cell r="L38">
            <v>0</v>
          </cell>
          <cell r="M38">
            <v>0</v>
          </cell>
        </row>
        <row r="39">
          <cell r="J39">
            <v>0</v>
          </cell>
          <cell r="K39">
            <v>0</v>
          </cell>
          <cell r="L39">
            <v>0</v>
          </cell>
          <cell r="M39">
            <v>0</v>
          </cell>
        </row>
        <row r="40">
          <cell r="J40">
            <v>0</v>
          </cell>
          <cell r="K40">
            <v>0</v>
          </cell>
          <cell r="L40">
            <v>0</v>
          </cell>
          <cell r="M40">
            <v>0</v>
          </cell>
        </row>
        <row r="41">
          <cell r="E41">
            <v>0</v>
          </cell>
          <cell r="F41">
            <v>0</v>
          </cell>
          <cell r="G41">
            <v>0</v>
          </cell>
          <cell r="H41">
            <v>0</v>
          </cell>
          <cell r="I41">
            <v>0</v>
          </cell>
          <cell r="J41">
            <v>0</v>
          </cell>
          <cell r="K41">
            <v>0</v>
          </cell>
          <cell r="L41">
            <v>0</v>
          </cell>
          <cell r="M41">
            <v>0</v>
          </cell>
        </row>
        <row r="42">
          <cell r="J42">
            <v>0</v>
          </cell>
          <cell r="K42">
            <v>0</v>
          </cell>
          <cell r="L42">
            <v>0</v>
          </cell>
          <cell r="M42">
            <v>0</v>
          </cell>
        </row>
        <row r="43">
          <cell r="J43">
            <v>0</v>
          </cell>
          <cell r="K43">
            <v>0</v>
          </cell>
          <cell r="L43">
            <v>0</v>
          </cell>
          <cell r="M43">
            <v>0</v>
          </cell>
        </row>
        <row r="44">
          <cell r="J44">
            <v>0</v>
          </cell>
          <cell r="K44">
            <v>0</v>
          </cell>
          <cell r="L44">
            <v>0</v>
          </cell>
          <cell r="M44">
            <v>0</v>
          </cell>
        </row>
        <row r="45">
          <cell r="J45">
            <v>0</v>
          </cell>
          <cell r="K45">
            <v>0</v>
          </cell>
          <cell r="L45">
            <v>0</v>
          </cell>
          <cell r="M45">
            <v>0</v>
          </cell>
        </row>
        <row r="46">
          <cell r="J46">
            <v>0</v>
          </cell>
          <cell r="K46">
            <v>0</v>
          </cell>
          <cell r="L46">
            <v>0</v>
          </cell>
          <cell r="M46">
            <v>0</v>
          </cell>
        </row>
        <row r="47">
          <cell r="J47">
            <v>0</v>
          </cell>
          <cell r="K47">
            <v>0</v>
          </cell>
          <cell r="L47">
            <v>0</v>
          </cell>
          <cell r="M47">
            <v>0</v>
          </cell>
        </row>
        <row r="48">
          <cell r="J48">
            <v>0</v>
          </cell>
          <cell r="K48">
            <v>0</v>
          </cell>
          <cell r="L48">
            <v>0</v>
          </cell>
          <cell r="M48">
            <v>0</v>
          </cell>
        </row>
        <row r="49">
          <cell r="J49">
            <v>0</v>
          </cell>
          <cell r="K49">
            <v>0</v>
          </cell>
          <cell r="L49">
            <v>0</v>
          </cell>
          <cell r="M49">
            <v>0</v>
          </cell>
        </row>
        <row r="50">
          <cell r="J50">
            <v>0</v>
          </cell>
          <cell r="K50">
            <v>0</v>
          </cell>
          <cell r="L50">
            <v>0</v>
          </cell>
          <cell r="M50">
            <v>0</v>
          </cell>
        </row>
        <row r="51">
          <cell r="J51">
            <v>0</v>
          </cell>
          <cell r="K51">
            <v>0</v>
          </cell>
          <cell r="L51">
            <v>0</v>
          </cell>
          <cell r="M51">
            <v>0</v>
          </cell>
        </row>
        <row r="52">
          <cell r="J52">
            <v>0</v>
          </cell>
          <cell r="K52">
            <v>0</v>
          </cell>
          <cell r="L52">
            <v>0</v>
          </cell>
          <cell r="M52">
            <v>0</v>
          </cell>
        </row>
        <row r="53">
          <cell r="J53">
            <v>0</v>
          </cell>
          <cell r="K53">
            <v>0</v>
          </cell>
          <cell r="L53">
            <v>0</v>
          </cell>
          <cell r="M53">
            <v>0</v>
          </cell>
        </row>
        <row r="54">
          <cell r="E54">
            <v>0</v>
          </cell>
          <cell r="F54">
            <v>0</v>
          </cell>
          <cell r="G54">
            <v>0</v>
          </cell>
          <cell r="H54">
            <v>0</v>
          </cell>
          <cell r="I54">
            <v>0</v>
          </cell>
          <cell r="J54">
            <v>0</v>
          </cell>
          <cell r="K54">
            <v>0</v>
          </cell>
          <cell r="L54">
            <v>0</v>
          </cell>
          <cell r="M54">
            <v>0</v>
          </cell>
        </row>
        <row r="55">
          <cell r="J55">
            <v>0</v>
          </cell>
          <cell r="K55">
            <v>0</v>
          </cell>
          <cell r="L55">
            <v>0</v>
          </cell>
          <cell r="M55">
            <v>0</v>
          </cell>
        </row>
        <row r="56">
          <cell r="J56">
            <v>0</v>
          </cell>
          <cell r="K56">
            <v>0</v>
          </cell>
          <cell r="L56">
            <v>0</v>
          </cell>
          <cell r="M56">
            <v>0</v>
          </cell>
        </row>
        <row r="57">
          <cell r="E57">
            <v>0</v>
          </cell>
          <cell r="F57">
            <v>0</v>
          </cell>
          <cell r="G57">
            <v>0</v>
          </cell>
          <cell r="H57">
            <v>0</v>
          </cell>
          <cell r="I57">
            <v>0</v>
          </cell>
          <cell r="J57">
            <v>0</v>
          </cell>
          <cell r="K57">
            <v>0</v>
          </cell>
          <cell r="L57">
            <v>0</v>
          </cell>
          <cell r="M57">
            <v>0</v>
          </cell>
        </row>
        <row r="58">
          <cell r="J58">
            <v>0</v>
          </cell>
          <cell r="K58">
            <v>0</v>
          </cell>
          <cell r="L58">
            <v>0</v>
          </cell>
          <cell r="M58">
            <v>0</v>
          </cell>
        </row>
        <row r="59">
          <cell r="J59">
            <v>0</v>
          </cell>
          <cell r="K59">
            <v>0</v>
          </cell>
          <cell r="L59">
            <v>0</v>
          </cell>
          <cell r="M59">
            <v>0</v>
          </cell>
        </row>
        <row r="60">
          <cell r="J60">
            <v>0</v>
          </cell>
          <cell r="K60">
            <v>0</v>
          </cell>
          <cell r="L60">
            <v>0</v>
          </cell>
          <cell r="M60">
            <v>0</v>
          </cell>
        </row>
        <row r="61">
          <cell r="J61">
            <v>0</v>
          </cell>
          <cell r="K61">
            <v>0</v>
          </cell>
          <cell r="L61">
            <v>0</v>
          </cell>
          <cell r="M61">
            <v>0</v>
          </cell>
        </row>
        <row r="62">
          <cell r="J62">
            <v>0</v>
          </cell>
          <cell r="K62">
            <v>0</v>
          </cell>
          <cell r="L62">
            <v>0</v>
          </cell>
          <cell r="M62">
            <v>0</v>
          </cell>
        </row>
        <row r="63">
          <cell r="J63">
            <v>0</v>
          </cell>
          <cell r="K63">
            <v>0</v>
          </cell>
          <cell r="L63">
            <v>0</v>
          </cell>
          <cell r="M63">
            <v>0</v>
          </cell>
        </row>
        <row r="64">
          <cell r="E64">
            <v>0</v>
          </cell>
          <cell r="F64">
            <v>0</v>
          </cell>
          <cell r="G64">
            <v>0</v>
          </cell>
          <cell r="H64">
            <v>0</v>
          </cell>
          <cell r="I64">
            <v>0</v>
          </cell>
          <cell r="J64">
            <v>0</v>
          </cell>
          <cell r="K64">
            <v>0</v>
          </cell>
          <cell r="L64">
            <v>0</v>
          </cell>
          <cell r="M64">
            <v>0</v>
          </cell>
        </row>
        <row r="65">
          <cell r="E65">
            <v>0</v>
          </cell>
          <cell r="F65">
            <v>0</v>
          </cell>
          <cell r="G65">
            <v>0</v>
          </cell>
          <cell r="H65">
            <v>0</v>
          </cell>
          <cell r="I65">
            <v>0</v>
          </cell>
          <cell r="J65">
            <v>0</v>
          </cell>
          <cell r="K65">
            <v>0</v>
          </cell>
          <cell r="L65">
            <v>0</v>
          </cell>
          <cell r="M65">
            <v>0</v>
          </cell>
        </row>
        <row r="66">
          <cell r="E66">
            <v>0</v>
          </cell>
          <cell r="F66">
            <v>0</v>
          </cell>
          <cell r="G66">
            <v>0</v>
          </cell>
          <cell r="H66">
            <v>0</v>
          </cell>
          <cell r="I66">
            <v>0</v>
          </cell>
          <cell r="J66">
            <v>0</v>
          </cell>
          <cell r="K66">
            <v>0</v>
          </cell>
          <cell r="L66">
            <v>0</v>
          </cell>
          <cell r="M66">
            <v>0</v>
          </cell>
        </row>
        <row r="67">
          <cell r="E67">
            <v>0</v>
          </cell>
          <cell r="F67">
            <v>0</v>
          </cell>
          <cell r="G67">
            <v>0</v>
          </cell>
          <cell r="H67">
            <v>0</v>
          </cell>
          <cell r="I67">
            <v>0</v>
          </cell>
          <cell r="J67">
            <v>0</v>
          </cell>
          <cell r="K67">
            <v>0</v>
          </cell>
          <cell r="L67">
            <v>0</v>
          </cell>
          <cell r="M67">
            <v>0</v>
          </cell>
        </row>
        <row r="68">
          <cell r="E68">
            <v>0</v>
          </cell>
          <cell r="F68">
            <v>0</v>
          </cell>
          <cell r="G68">
            <v>0</v>
          </cell>
          <cell r="H68">
            <v>0</v>
          </cell>
          <cell r="I68">
            <v>0</v>
          </cell>
          <cell r="J68">
            <v>0</v>
          </cell>
          <cell r="K68">
            <v>0</v>
          </cell>
          <cell r="L68">
            <v>0</v>
          </cell>
          <cell r="M68">
            <v>0</v>
          </cell>
        </row>
        <row r="70">
          <cell r="E70">
            <v>0</v>
          </cell>
          <cell r="F70">
            <v>0</v>
          </cell>
          <cell r="G70">
            <v>0</v>
          </cell>
          <cell r="H70">
            <v>0</v>
          </cell>
          <cell r="I70">
            <v>0</v>
          </cell>
          <cell r="J70">
            <v>0</v>
          </cell>
          <cell r="K70">
            <v>0</v>
          </cell>
          <cell r="L70">
            <v>0</v>
          </cell>
          <cell r="M70">
            <v>0</v>
          </cell>
        </row>
        <row r="71">
          <cell r="E71">
            <v>0</v>
          </cell>
          <cell r="F71">
            <v>0</v>
          </cell>
          <cell r="G71">
            <v>0</v>
          </cell>
          <cell r="H71">
            <v>0</v>
          </cell>
          <cell r="I71">
            <v>0</v>
          </cell>
          <cell r="J71">
            <v>0</v>
          </cell>
          <cell r="K71">
            <v>0</v>
          </cell>
          <cell r="L71">
            <v>0</v>
          </cell>
          <cell r="M71">
            <v>0</v>
          </cell>
        </row>
        <row r="72">
          <cell r="J72">
            <v>0</v>
          </cell>
          <cell r="K72">
            <v>0</v>
          </cell>
          <cell r="L72">
            <v>0</v>
          </cell>
          <cell r="M72">
            <v>0</v>
          </cell>
        </row>
        <row r="73">
          <cell r="J73">
            <v>0</v>
          </cell>
          <cell r="K73">
            <v>0</v>
          </cell>
          <cell r="L73">
            <v>0</v>
          </cell>
          <cell r="M73">
            <v>0</v>
          </cell>
        </row>
        <row r="74">
          <cell r="J74">
            <v>0</v>
          </cell>
          <cell r="K74">
            <v>0</v>
          </cell>
          <cell r="L74">
            <v>0</v>
          </cell>
          <cell r="M74">
            <v>0</v>
          </cell>
        </row>
        <row r="75">
          <cell r="J75">
            <v>0</v>
          </cell>
          <cell r="K75">
            <v>0</v>
          </cell>
          <cell r="L75">
            <v>0</v>
          </cell>
          <cell r="M75">
            <v>0</v>
          </cell>
        </row>
        <row r="76">
          <cell r="J76">
            <v>0</v>
          </cell>
          <cell r="K76">
            <v>0</v>
          </cell>
          <cell r="L76">
            <v>0</v>
          </cell>
          <cell r="M76">
            <v>0</v>
          </cell>
        </row>
        <row r="77">
          <cell r="J77">
            <v>0</v>
          </cell>
          <cell r="K77">
            <v>0</v>
          </cell>
          <cell r="L77">
            <v>0</v>
          </cell>
          <cell r="M77">
            <v>0</v>
          </cell>
        </row>
        <row r="78">
          <cell r="J78">
            <v>0</v>
          </cell>
          <cell r="K78">
            <v>0</v>
          </cell>
          <cell r="L78">
            <v>0</v>
          </cell>
          <cell r="M78">
            <v>0</v>
          </cell>
        </row>
        <row r="79">
          <cell r="J79">
            <v>0</v>
          </cell>
          <cell r="K79">
            <v>0</v>
          </cell>
          <cell r="L79">
            <v>0</v>
          </cell>
          <cell r="M79">
            <v>0</v>
          </cell>
        </row>
        <row r="81">
          <cell r="J81">
            <v>0</v>
          </cell>
          <cell r="K81">
            <v>0</v>
          </cell>
          <cell r="L81">
            <v>0</v>
          </cell>
          <cell r="M81">
            <v>0</v>
          </cell>
        </row>
        <row r="83">
          <cell r="E83">
            <v>0</v>
          </cell>
          <cell r="F83">
            <v>0</v>
          </cell>
          <cell r="G83">
            <v>0</v>
          </cell>
          <cell r="H83">
            <v>0</v>
          </cell>
          <cell r="I83">
            <v>0</v>
          </cell>
          <cell r="J83">
            <v>0</v>
          </cell>
          <cell r="K83">
            <v>0</v>
          </cell>
          <cell r="L83">
            <v>0</v>
          </cell>
          <cell r="M83">
            <v>0</v>
          </cell>
        </row>
        <row r="84">
          <cell r="E84">
            <v>0</v>
          </cell>
          <cell r="F84">
            <v>0</v>
          </cell>
          <cell r="G84">
            <v>0</v>
          </cell>
          <cell r="H84">
            <v>0</v>
          </cell>
          <cell r="I84">
            <v>0</v>
          </cell>
          <cell r="J84">
            <v>0</v>
          </cell>
          <cell r="K84">
            <v>0</v>
          </cell>
          <cell r="L84">
            <v>0</v>
          </cell>
          <cell r="M84">
            <v>0</v>
          </cell>
        </row>
        <row r="85">
          <cell r="I85">
            <v>0</v>
          </cell>
          <cell r="J85">
            <v>0</v>
          </cell>
          <cell r="K85">
            <v>0</v>
          </cell>
          <cell r="L85">
            <v>0</v>
          </cell>
          <cell r="M85">
            <v>0</v>
          </cell>
        </row>
        <row r="86">
          <cell r="I86">
            <v>0</v>
          </cell>
          <cell r="J86">
            <v>0</v>
          </cell>
          <cell r="K86">
            <v>0</v>
          </cell>
          <cell r="L86">
            <v>0</v>
          </cell>
          <cell r="M86">
            <v>0</v>
          </cell>
        </row>
        <row r="87">
          <cell r="I87">
            <v>0</v>
          </cell>
          <cell r="J87">
            <v>0</v>
          </cell>
          <cell r="K87">
            <v>0</v>
          </cell>
          <cell r="L87">
            <v>0</v>
          </cell>
          <cell r="M87">
            <v>0</v>
          </cell>
        </row>
        <row r="88">
          <cell r="I88">
            <v>0</v>
          </cell>
          <cell r="J88">
            <v>0</v>
          </cell>
          <cell r="K88">
            <v>0</v>
          </cell>
          <cell r="L88">
            <v>0</v>
          </cell>
          <cell r="M88">
            <v>0</v>
          </cell>
        </row>
        <row r="90">
          <cell r="J90">
            <v>0</v>
          </cell>
          <cell r="K90">
            <v>0</v>
          </cell>
          <cell r="L90">
            <v>0</v>
          </cell>
          <cell r="M90">
            <v>0</v>
          </cell>
        </row>
        <row r="92">
          <cell r="E92">
            <v>0</v>
          </cell>
          <cell r="F92">
            <v>0</v>
          </cell>
          <cell r="G92">
            <v>0</v>
          </cell>
          <cell r="H92">
            <v>0</v>
          </cell>
          <cell r="I92">
            <v>0</v>
          </cell>
          <cell r="J92">
            <v>0</v>
          </cell>
          <cell r="K92">
            <v>0</v>
          </cell>
          <cell r="L92">
            <v>0</v>
          </cell>
          <cell r="M92">
            <v>0</v>
          </cell>
        </row>
        <row r="93">
          <cell r="E93">
            <v>0</v>
          </cell>
          <cell r="F93">
            <v>0</v>
          </cell>
          <cell r="G93">
            <v>0</v>
          </cell>
          <cell r="H93">
            <v>0</v>
          </cell>
          <cell r="I93">
            <v>0</v>
          </cell>
          <cell r="J93">
            <v>0</v>
          </cell>
          <cell r="K93">
            <v>0</v>
          </cell>
          <cell r="L93">
            <v>0</v>
          </cell>
          <cell r="M93">
            <v>0</v>
          </cell>
        </row>
        <row r="94">
          <cell r="E94">
            <v>0</v>
          </cell>
          <cell r="F94">
            <v>0</v>
          </cell>
          <cell r="G94">
            <v>0</v>
          </cell>
          <cell r="H94">
            <v>0</v>
          </cell>
          <cell r="I94">
            <v>0</v>
          </cell>
          <cell r="J94">
            <v>0</v>
          </cell>
          <cell r="K94">
            <v>0</v>
          </cell>
          <cell r="L94">
            <v>0</v>
          </cell>
          <cell r="M94">
            <v>0</v>
          </cell>
        </row>
        <row r="95">
          <cell r="E95">
            <v>0</v>
          </cell>
          <cell r="F95">
            <v>0</v>
          </cell>
          <cell r="G95">
            <v>0</v>
          </cell>
          <cell r="H95">
            <v>0</v>
          </cell>
          <cell r="I95">
            <v>0</v>
          </cell>
          <cell r="J95">
            <v>0</v>
          </cell>
          <cell r="K95">
            <v>0</v>
          </cell>
          <cell r="L95">
            <v>0</v>
          </cell>
          <cell r="M95">
            <v>0</v>
          </cell>
        </row>
        <row r="96">
          <cell r="E96">
            <v>0</v>
          </cell>
          <cell r="F96">
            <v>0</v>
          </cell>
          <cell r="G96">
            <v>0</v>
          </cell>
          <cell r="H96">
            <v>0</v>
          </cell>
          <cell r="I96">
            <v>0</v>
          </cell>
          <cell r="J96">
            <v>0</v>
          </cell>
          <cell r="K96">
            <v>0</v>
          </cell>
          <cell r="L96">
            <v>0</v>
          </cell>
          <cell r="M96">
            <v>0</v>
          </cell>
        </row>
        <row r="98">
          <cell r="E98">
            <v>0</v>
          </cell>
          <cell r="F98">
            <v>0</v>
          </cell>
          <cell r="G98">
            <v>0</v>
          </cell>
          <cell r="H98">
            <v>0</v>
          </cell>
          <cell r="I98">
            <v>0</v>
          </cell>
          <cell r="J98">
            <v>0</v>
          </cell>
          <cell r="K98">
            <v>0</v>
          </cell>
          <cell r="L98">
            <v>0</v>
          </cell>
          <cell r="M98">
            <v>0</v>
          </cell>
        </row>
        <row r="101">
          <cell r="E101">
            <v>0</v>
          </cell>
          <cell r="F101">
            <v>0</v>
          </cell>
          <cell r="G101">
            <v>0</v>
          </cell>
          <cell r="H101">
            <v>0</v>
          </cell>
          <cell r="I101">
            <v>0</v>
          </cell>
          <cell r="J101">
            <v>0</v>
          </cell>
          <cell r="K101">
            <v>0</v>
          </cell>
          <cell r="L101">
            <v>0</v>
          </cell>
          <cell r="M101">
            <v>0</v>
          </cell>
        </row>
        <row r="102">
          <cell r="E102">
            <v>0</v>
          </cell>
          <cell r="F102">
            <v>0</v>
          </cell>
          <cell r="G102">
            <v>0</v>
          </cell>
          <cell r="H102">
            <v>0</v>
          </cell>
          <cell r="I102">
            <v>0</v>
          </cell>
          <cell r="J102">
            <v>0</v>
          </cell>
          <cell r="K102">
            <v>0</v>
          </cell>
          <cell r="L102">
            <v>0</v>
          </cell>
          <cell r="M102">
            <v>0</v>
          </cell>
        </row>
        <row r="104">
          <cell r="E104">
            <v>0</v>
          </cell>
          <cell r="F104">
            <v>0</v>
          </cell>
          <cell r="G104">
            <v>0</v>
          </cell>
          <cell r="H104">
            <v>0</v>
          </cell>
          <cell r="I104">
            <v>0</v>
          </cell>
          <cell r="J104">
            <v>0</v>
          </cell>
          <cell r="K104">
            <v>0</v>
          </cell>
          <cell r="L104">
            <v>0</v>
          </cell>
          <cell r="M104">
            <v>0</v>
          </cell>
        </row>
        <row r="106">
          <cell r="E106">
            <v>0</v>
          </cell>
          <cell r="F106">
            <v>0</v>
          </cell>
          <cell r="G106">
            <v>0</v>
          </cell>
          <cell r="H106">
            <v>0</v>
          </cell>
          <cell r="I106">
            <v>0</v>
          </cell>
          <cell r="J106">
            <v>0</v>
          </cell>
          <cell r="K106">
            <v>0</v>
          </cell>
          <cell r="L106">
            <v>0</v>
          </cell>
          <cell r="M106">
            <v>0</v>
          </cell>
        </row>
        <row r="107">
          <cell r="J107">
            <v>0</v>
          </cell>
          <cell r="K107">
            <v>0</v>
          </cell>
          <cell r="L107">
            <v>0</v>
          </cell>
          <cell r="M107">
            <v>0</v>
          </cell>
        </row>
        <row r="108">
          <cell r="J108">
            <v>0</v>
          </cell>
          <cell r="K108">
            <v>0</v>
          </cell>
          <cell r="L108">
            <v>0</v>
          </cell>
          <cell r="M108">
            <v>0</v>
          </cell>
        </row>
        <row r="109">
          <cell r="J109">
            <v>0</v>
          </cell>
          <cell r="K109">
            <v>0</v>
          </cell>
          <cell r="L109">
            <v>0</v>
          </cell>
          <cell r="M109">
            <v>0</v>
          </cell>
        </row>
        <row r="110">
          <cell r="J110">
            <v>0</v>
          </cell>
          <cell r="K110">
            <v>0</v>
          </cell>
          <cell r="L110">
            <v>0</v>
          </cell>
          <cell r="M110">
            <v>0</v>
          </cell>
        </row>
        <row r="111">
          <cell r="J111">
            <v>0</v>
          </cell>
          <cell r="K111">
            <v>0</v>
          </cell>
          <cell r="L111">
            <v>0</v>
          </cell>
          <cell r="M111">
            <v>0</v>
          </cell>
        </row>
        <row r="112">
          <cell r="J112">
            <v>0</v>
          </cell>
          <cell r="K112">
            <v>0</v>
          </cell>
          <cell r="L112">
            <v>0</v>
          </cell>
          <cell r="M112">
            <v>0</v>
          </cell>
        </row>
        <row r="113">
          <cell r="E113">
            <v>0</v>
          </cell>
          <cell r="F113">
            <v>0</v>
          </cell>
          <cell r="G113">
            <v>0</v>
          </cell>
          <cell r="H113">
            <v>0</v>
          </cell>
          <cell r="I113">
            <v>0</v>
          </cell>
          <cell r="J113">
            <v>0</v>
          </cell>
          <cell r="K113">
            <v>0</v>
          </cell>
          <cell r="L113">
            <v>0</v>
          </cell>
          <cell r="M113">
            <v>0</v>
          </cell>
        </row>
        <row r="114">
          <cell r="J114">
            <v>0</v>
          </cell>
          <cell r="K114">
            <v>0</v>
          </cell>
          <cell r="L114">
            <v>0</v>
          </cell>
          <cell r="M114">
            <v>0</v>
          </cell>
        </row>
        <row r="115">
          <cell r="J115">
            <v>0</v>
          </cell>
          <cell r="K115">
            <v>0</v>
          </cell>
          <cell r="L115">
            <v>0</v>
          </cell>
          <cell r="M115">
            <v>0</v>
          </cell>
        </row>
        <row r="116">
          <cell r="J116">
            <v>0</v>
          </cell>
          <cell r="K116">
            <v>0</v>
          </cell>
          <cell r="L116">
            <v>0</v>
          </cell>
          <cell r="M116">
            <v>0</v>
          </cell>
        </row>
        <row r="117">
          <cell r="J117">
            <v>0</v>
          </cell>
          <cell r="K117">
            <v>0</v>
          </cell>
          <cell r="L117">
            <v>0</v>
          </cell>
          <cell r="M117">
            <v>0</v>
          </cell>
        </row>
        <row r="120">
          <cell r="E120">
            <v>24</v>
          </cell>
          <cell r="F120">
            <v>24</v>
          </cell>
          <cell r="G120">
            <v>24</v>
          </cell>
          <cell r="H120">
            <v>24</v>
          </cell>
          <cell r="I120">
            <v>24</v>
          </cell>
          <cell r="J120">
            <v>100</v>
          </cell>
          <cell r="K120">
            <v>100</v>
          </cell>
          <cell r="L120">
            <v>100</v>
          </cell>
          <cell r="M120">
            <v>100</v>
          </cell>
        </row>
        <row r="121">
          <cell r="J121">
            <v>0</v>
          </cell>
          <cell r="K121">
            <v>0</v>
          </cell>
          <cell r="L121">
            <v>0</v>
          </cell>
          <cell r="M121">
            <v>0</v>
          </cell>
        </row>
        <row r="123">
          <cell r="E123">
            <v>0</v>
          </cell>
          <cell r="F123">
            <v>0</v>
          </cell>
          <cell r="G123">
            <v>0</v>
          </cell>
          <cell r="H123">
            <v>0</v>
          </cell>
          <cell r="I123">
            <v>0</v>
          </cell>
          <cell r="J123">
            <v>0</v>
          </cell>
          <cell r="K123">
            <v>0</v>
          </cell>
          <cell r="L123">
            <v>0</v>
          </cell>
          <cell r="M123">
            <v>0</v>
          </cell>
        </row>
        <row r="124">
          <cell r="I124">
            <v>0</v>
          </cell>
          <cell r="J124">
            <v>0</v>
          </cell>
          <cell r="K124">
            <v>0</v>
          </cell>
          <cell r="L124">
            <v>0</v>
          </cell>
          <cell r="M124">
            <v>0</v>
          </cell>
        </row>
        <row r="125">
          <cell r="I125">
            <v>0</v>
          </cell>
          <cell r="J125">
            <v>0</v>
          </cell>
          <cell r="K125">
            <v>0</v>
          </cell>
          <cell r="L125">
            <v>0</v>
          </cell>
          <cell r="M125">
            <v>0</v>
          </cell>
        </row>
        <row r="126">
          <cell r="I126">
            <v>0</v>
          </cell>
          <cell r="J126">
            <v>0</v>
          </cell>
          <cell r="K126">
            <v>0</v>
          </cell>
          <cell r="L126">
            <v>0</v>
          </cell>
          <cell r="M126">
            <v>0</v>
          </cell>
        </row>
        <row r="127">
          <cell r="I127">
            <v>0</v>
          </cell>
          <cell r="J127">
            <v>0</v>
          </cell>
          <cell r="K127">
            <v>0</v>
          </cell>
          <cell r="L127">
            <v>0</v>
          </cell>
          <cell r="M127">
            <v>0</v>
          </cell>
        </row>
      </sheetData>
      <sheetData sheetId="8">
        <row r="34">
          <cell r="B34" t="str">
            <v>Выплаты &lt;______________&gt;:</v>
          </cell>
        </row>
        <row r="37">
          <cell r="B37" t="str">
            <v>Выплаты &lt;______________&gt;:</v>
          </cell>
        </row>
        <row r="49">
          <cell r="E49">
            <v>12</v>
          </cell>
          <cell r="F49">
            <v>12</v>
          </cell>
          <cell r="G49">
            <v>12</v>
          </cell>
          <cell r="H49">
            <v>12</v>
          </cell>
          <cell r="I49">
            <v>12</v>
          </cell>
        </row>
      </sheetData>
      <sheetData sheetId="9"/>
      <sheetData sheetId="10"/>
      <sheetData sheetId="11">
        <row r="8">
          <cell r="E8">
            <v>0</v>
          </cell>
          <cell r="F8">
            <v>0</v>
          </cell>
          <cell r="G8">
            <v>0</v>
          </cell>
          <cell r="H8">
            <v>0</v>
          </cell>
          <cell r="I8">
            <v>0</v>
          </cell>
          <cell r="J8">
            <v>0</v>
          </cell>
        </row>
        <row r="9">
          <cell r="E9">
            <v>0</v>
          </cell>
          <cell r="F9">
            <v>0</v>
          </cell>
          <cell r="G9">
            <v>0</v>
          </cell>
          <cell r="H9">
            <v>0</v>
          </cell>
          <cell r="I9">
            <v>0</v>
          </cell>
          <cell r="J9">
            <v>0</v>
          </cell>
        </row>
        <row r="10">
          <cell r="E10">
            <v>0</v>
          </cell>
          <cell r="F10">
            <v>0</v>
          </cell>
          <cell r="G10">
            <v>0</v>
          </cell>
          <cell r="H10">
            <v>0</v>
          </cell>
          <cell r="I10">
            <v>0</v>
          </cell>
          <cell r="J10">
            <v>0</v>
          </cell>
        </row>
        <row r="12">
          <cell r="E12">
            <v>0</v>
          </cell>
          <cell r="F12">
            <v>0</v>
          </cell>
          <cell r="G12">
            <v>0</v>
          </cell>
          <cell r="H12">
            <v>0</v>
          </cell>
          <cell r="I12">
            <v>0</v>
          </cell>
          <cell r="J12">
            <v>0</v>
          </cell>
        </row>
        <row r="13">
          <cell r="E13">
            <v>0</v>
          </cell>
          <cell r="F13">
            <v>0</v>
          </cell>
          <cell r="G13">
            <v>0</v>
          </cell>
          <cell r="H13">
            <v>0</v>
          </cell>
          <cell r="I13">
            <v>0</v>
          </cell>
          <cell r="J13">
            <v>0</v>
          </cell>
        </row>
        <row r="14">
          <cell r="E14">
            <v>0</v>
          </cell>
          <cell r="F14">
            <v>0</v>
          </cell>
          <cell r="G14">
            <v>0</v>
          </cell>
          <cell r="H14">
            <v>0</v>
          </cell>
          <cell r="I14">
            <v>0</v>
          </cell>
          <cell r="J14">
            <v>0</v>
          </cell>
        </row>
        <row r="15">
          <cell r="E15">
            <v>0</v>
          </cell>
          <cell r="F15">
            <v>0</v>
          </cell>
          <cell r="G15">
            <v>0</v>
          </cell>
          <cell r="H15">
            <v>0</v>
          </cell>
          <cell r="I15">
            <v>0</v>
          </cell>
          <cell r="J15">
            <v>0</v>
          </cell>
        </row>
        <row r="16">
          <cell r="E16">
            <v>0</v>
          </cell>
          <cell r="F16">
            <v>0</v>
          </cell>
          <cell r="G16">
            <v>0</v>
          </cell>
          <cell r="H16">
            <v>0</v>
          </cell>
          <cell r="I16">
            <v>0</v>
          </cell>
          <cell r="J16">
            <v>0</v>
          </cell>
        </row>
        <row r="17">
          <cell r="E17">
            <v>0</v>
          </cell>
          <cell r="F17">
            <v>0</v>
          </cell>
          <cell r="G17">
            <v>0</v>
          </cell>
          <cell r="H17">
            <v>0</v>
          </cell>
          <cell r="I17">
            <v>0</v>
          </cell>
          <cell r="J17">
            <v>0</v>
          </cell>
        </row>
        <row r="19">
          <cell r="E19">
            <v>0</v>
          </cell>
          <cell r="F19">
            <v>0</v>
          </cell>
          <cell r="G19">
            <v>0</v>
          </cell>
          <cell r="H19">
            <v>0</v>
          </cell>
          <cell r="I19">
            <v>0</v>
          </cell>
          <cell r="J19">
            <v>0</v>
          </cell>
        </row>
        <row r="20">
          <cell r="E20">
            <v>0</v>
          </cell>
          <cell r="F20">
            <v>0</v>
          </cell>
          <cell r="G20">
            <v>0</v>
          </cell>
          <cell r="H20">
            <v>0</v>
          </cell>
          <cell r="I20">
            <v>0</v>
          </cell>
          <cell r="J20">
            <v>0</v>
          </cell>
        </row>
        <row r="21">
          <cell r="E21">
            <v>0</v>
          </cell>
          <cell r="F21">
            <v>0</v>
          </cell>
          <cell r="G21">
            <v>0</v>
          </cell>
          <cell r="H21">
            <v>0</v>
          </cell>
          <cell r="I21">
            <v>0</v>
          </cell>
          <cell r="J21">
            <v>0</v>
          </cell>
        </row>
        <row r="22">
          <cell r="E22">
            <v>0</v>
          </cell>
          <cell r="F22">
            <v>0</v>
          </cell>
          <cell r="G22">
            <v>0</v>
          </cell>
          <cell r="H22">
            <v>0</v>
          </cell>
          <cell r="I22">
            <v>0</v>
          </cell>
          <cell r="J22">
            <v>0</v>
          </cell>
        </row>
        <row r="23">
          <cell r="E23">
            <v>0</v>
          </cell>
          <cell r="F23">
            <v>0</v>
          </cell>
          <cell r="G23">
            <v>0</v>
          </cell>
          <cell r="H23">
            <v>0</v>
          </cell>
          <cell r="I23">
            <v>0</v>
          </cell>
          <cell r="J23">
            <v>0</v>
          </cell>
        </row>
        <row r="24">
          <cell r="E24">
            <v>0</v>
          </cell>
          <cell r="F24">
            <v>0</v>
          </cell>
          <cell r="G24">
            <v>0</v>
          </cell>
          <cell r="H24">
            <v>0</v>
          </cell>
          <cell r="I24">
            <v>0</v>
          </cell>
          <cell r="J24">
            <v>0</v>
          </cell>
        </row>
        <row r="25">
          <cell r="E25">
            <v>0</v>
          </cell>
          <cell r="F25">
            <v>0</v>
          </cell>
          <cell r="G25">
            <v>0</v>
          </cell>
          <cell r="H25">
            <v>0</v>
          </cell>
          <cell r="I25">
            <v>0</v>
          </cell>
          <cell r="J25">
            <v>0</v>
          </cell>
        </row>
        <row r="27">
          <cell r="E27">
            <v>0</v>
          </cell>
          <cell r="F27">
            <v>0</v>
          </cell>
          <cell r="G27">
            <v>0</v>
          </cell>
          <cell r="H27">
            <v>0</v>
          </cell>
          <cell r="I27">
            <v>0</v>
          </cell>
          <cell r="J27">
            <v>0</v>
          </cell>
        </row>
        <row r="28">
          <cell r="E28">
            <v>0</v>
          </cell>
          <cell r="F28">
            <v>0</v>
          </cell>
          <cell r="G28">
            <v>0</v>
          </cell>
          <cell r="H28">
            <v>0</v>
          </cell>
          <cell r="I28">
            <v>0</v>
          </cell>
          <cell r="J28">
            <v>0</v>
          </cell>
        </row>
        <row r="29">
          <cell r="E29">
            <v>0</v>
          </cell>
          <cell r="F29">
            <v>0</v>
          </cell>
          <cell r="G29">
            <v>0</v>
          </cell>
          <cell r="H29">
            <v>0</v>
          </cell>
          <cell r="I29">
            <v>0</v>
          </cell>
          <cell r="J29">
            <v>0</v>
          </cell>
        </row>
        <row r="30">
          <cell r="E30">
            <v>0</v>
          </cell>
          <cell r="F30">
            <v>0</v>
          </cell>
          <cell r="G30">
            <v>0</v>
          </cell>
          <cell r="H30">
            <v>0</v>
          </cell>
          <cell r="I30">
            <v>0</v>
          </cell>
          <cell r="J30">
            <v>0</v>
          </cell>
        </row>
        <row r="31">
          <cell r="E31">
            <v>0</v>
          </cell>
          <cell r="F31">
            <v>0</v>
          </cell>
          <cell r="G31">
            <v>0</v>
          </cell>
          <cell r="H31">
            <v>0</v>
          </cell>
          <cell r="I31">
            <v>0</v>
          </cell>
          <cell r="J31">
            <v>0</v>
          </cell>
        </row>
        <row r="32">
          <cell r="E32">
            <v>0</v>
          </cell>
          <cell r="F32">
            <v>0</v>
          </cell>
          <cell r="G32">
            <v>0</v>
          </cell>
          <cell r="H32">
            <v>0</v>
          </cell>
          <cell r="I32">
            <v>0</v>
          </cell>
          <cell r="J32">
            <v>0</v>
          </cell>
        </row>
        <row r="33">
          <cell r="E33">
            <v>0</v>
          </cell>
          <cell r="F33">
            <v>0</v>
          </cell>
          <cell r="G33">
            <v>0</v>
          </cell>
          <cell r="H33">
            <v>0</v>
          </cell>
          <cell r="I33">
            <v>0</v>
          </cell>
          <cell r="J33">
            <v>0</v>
          </cell>
        </row>
        <row r="34">
          <cell r="J34">
            <v>0</v>
          </cell>
        </row>
        <row r="35">
          <cell r="E35">
            <v>0</v>
          </cell>
          <cell r="F35">
            <v>0</v>
          </cell>
          <cell r="G35">
            <v>0</v>
          </cell>
          <cell r="H35">
            <v>0</v>
          </cell>
          <cell r="I35">
            <v>0</v>
          </cell>
          <cell r="J35">
            <v>0</v>
          </cell>
        </row>
        <row r="38">
          <cell r="E38">
            <v>0</v>
          </cell>
          <cell r="F38">
            <v>0</v>
          </cell>
          <cell r="G38">
            <v>0</v>
          </cell>
          <cell r="H38">
            <v>0</v>
          </cell>
          <cell r="I38">
            <v>0</v>
          </cell>
          <cell r="J38">
            <v>0</v>
          </cell>
        </row>
        <row r="39">
          <cell r="E39">
            <v>0</v>
          </cell>
          <cell r="F39">
            <v>0</v>
          </cell>
          <cell r="G39">
            <v>0</v>
          </cell>
          <cell r="H39">
            <v>0</v>
          </cell>
          <cell r="I39">
            <v>0</v>
          </cell>
          <cell r="J39">
            <v>0</v>
          </cell>
        </row>
        <row r="40">
          <cell r="E40">
            <v>0</v>
          </cell>
          <cell r="F40">
            <v>0</v>
          </cell>
          <cell r="G40">
            <v>0</v>
          </cell>
          <cell r="H40">
            <v>0</v>
          </cell>
          <cell r="I40">
            <v>0</v>
          </cell>
          <cell r="J40">
            <v>0</v>
          </cell>
        </row>
        <row r="41">
          <cell r="J41">
            <v>0</v>
          </cell>
        </row>
        <row r="42">
          <cell r="E42">
            <v>0</v>
          </cell>
          <cell r="F42">
            <v>0</v>
          </cell>
          <cell r="G42">
            <v>0</v>
          </cell>
          <cell r="H42">
            <v>0</v>
          </cell>
          <cell r="I42">
            <v>0</v>
          </cell>
          <cell r="J42">
            <v>0</v>
          </cell>
        </row>
        <row r="43">
          <cell r="J43">
            <v>0</v>
          </cell>
        </row>
        <row r="45">
          <cell r="E45">
            <v>0</v>
          </cell>
          <cell r="F45">
            <v>0</v>
          </cell>
          <cell r="G45">
            <v>0</v>
          </cell>
          <cell r="H45">
            <v>0</v>
          </cell>
          <cell r="I45">
            <v>0</v>
          </cell>
          <cell r="J45">
            <v>0</v>
          </cell>
        </row>
        <row r="46">
          <cell r="E46">
            <v>0</v>
          </cell>
          <cell r="F46">
            <v>0</v>
          </cell>
          <cell r="G46">
            <v>0</v>
          </cell>
          <cell r="H46">
            <v>0</v>
          </cell>
          <cell r="I46">
            <v>0</v>
          </cell>
          <cell r="J46">
            <v>0</v>
          </cell>
        </row>
        <row r="47">
          <cell r="E47">
            <v>0</v>
          </cell>
          <cell r="F47">
            <v>0</v>
          </cell>
          <cell r="G47">
            <v>0</v>
          </cell>
          <cell r="H47">
            <v>0</v>
          </cell>
          <cell r="I47">
            <v>0</v>
          </cell>
          <cell r="J47">
            <v>0</v>
          </cell>
        </row>
        <row r="49">
          <cell r="E49">
            <v>0</v>
          </cell>
          <cell r="F49">
            <v>0</v>
          </cell>
          <cell r="G49">
            <v>0</v>
          </cell>
          <cell r="H49">
            <v>0</v>
          </cell>
          <cell r="I49">
            <v>0</v>
          </cell>
          <cell r="J49">
            <v>0</v>
          </cell>
        </row>
        <row r="52">
          <cell r="E52">
            <v>0</v>
          </cell>
          <cell r="F52">
            <v>0</v>
          </cell>
          <cell r="G52">
            <v>0</v>
          </cell>
          <cell r="H52">
            <v>0</v>
          </cell>
          <cell r="I52">
            <v>0</v>
          </cell>
          <cell r="J52">
            <v>0</v>
          </cell>
        </row>
        <row r="53">
          <cell r="E53">
            <v>0</v>
          </cell>
          <cell r="F53">
            <v>0</v>
          </cell>
          <cell r="G53">
            <v>0</v>
          </cell>
          <cell r="H53">
            <v>0</v>
          </cell>
          <cell r="I53">
            <v>0</v>
          </cell>
          <cell r="J53">
            <v>0</v>
          </cell>
        </row>
        <row r="59">
          <cell r="E59">
            <v>0</v>
          </cell>
          <cell r="F59">
            <v>0</v>
          </cell>
          <cell r="G59">
            <v>0</v>
          </cell>
          <cell r="H59">
            <v>0</v>
          </cell>
          <cell r="I59">
            <v>0</v>
          </cell>
          <cell r="J59">
            <v>0</v>
          </cell>
        </row>
        <row r="66">
          <cell r="E66">
            <v>0</v>
          </cell>
          <cell r="F66">
            <v>0</v>
          </cell>
          <cell r="G66">
            <v>0</v>
          </cell>
          <cell r="H66">
            <v>0</v>
          </cell>
          <cell r="I66">
            <v>0</v>
          </cell>
          <cell r="J66">
            <v>0</v>
          </cell>
        </row>
      </sheetData>
      <sheetData sheetId="12"/>
      <sheetData sheetId="13"/>
      <sheetData sheetId="14"/>
      <sheetData sheetId="15"/>
      <sheetData sheetId="16">
        <row r="4">
          <cell r="D4" t="str">
            <v>200_ г.</v>
          </cell>
        </row>
        <row r="7">
          <cell r="C7" t="str">
            <v>____________________________________________</v>
          </cell>
        </row>
        <row r="8">
          <cell r="C8" t="str">
            <v>____________________________________________</v>
          </cell>
        </row>
        <row r="9">
          <cell r="C9" t="str">
            <v>____________________________________________</v>
          </cell>
        </row>
        <row r="10">
          <cell r="C10" t="str">
            <v>_____________________________________________</v>
          </cell>
        </row>
        <row r="11">
          <cell r="A11" t="str">
            <v>_________________________________________________________________________________________________</v>
          </cell>
        </row>
        <row r="13">
          <cell r="C13" t="str">
            <v>____________________________________________</v>
          </cell>
        </row>
        <row r="14">
          <cell r="A14" t="str">
            <v>_________________________________________________________________________________________________</v>
          </cell>
        </row>
        <row r="23">
          <cell r="C23" t="str">
            <v>110</v>
          </cell>
        </row>
        <row r="24">
          <cell r="C24" t="str">
            <v>120</v>
          </cell>
        </row>
        <row r="25">
          <cell r="C25" t="str">
            <v>130</v>
          </cell>
        </row>
        <row r="26">
          <cell r="C26" t="str">
            <v>135</v>
          </cell>
        </row>
        <row r="27">
          <cell r="C27" t="str">
            <v>140</v>
          </cell>
        </row>
        <row r="28">
          <cell r="C28" t="str">
            <v>145</v>
          </cell>
        </row>
        <row r="29">
          <cell r="C29" t="str">
            <v>150</v>
          </cell>
        </row>
        <row r="30">
          <cell r="C30" t="str">
            <v>190</v>
          </cell>
        </row>
        <row r="32">
          <cell r="C32" t="str">
            <v>210</v>
          </cell>
        </row>
        <row r="41">
          <cell r="C41" t="str">
            <v>220</v>
          </cell>
        </row>
        <row r="42">
          <cell r="C42">
            <v>230</v>
          </cell>
        </row>
        <row r="44">
          <cell r="C44" t="str">
            <v>240</v>
          </cell>
        </row>
        <row r="46">
          <cell r="C46" t="str">
            <v>250</v>
          </cell>
        </row>
        <row r="47">
          <cell r="C47" t="str">
            <v>260</v>
          </cell>
        </row>
        <row r="48">
          <cell r="C48" t="str">
            <v>270</v>
          </cell>
        </row>
        <row r="49">
          <cell r="C49" t="str">
            <v>290</v>
          </cell>
        </row>
        <row r="50">
          <cell r="C50" t="str">
            <v>300</v>
          </cell>
        </row>
        <row r="54">
          <cell r="C54" t="str">
            <v>2</v>
          </cell>
        </row>
        <row r="56">
          <cell r="C56" t="str">
            <v>410</v>
          </cell>
        </row>
        <row r="58">
          <cell r="C58" t="str">
            <v>420</v>
          </cell>
        </row>
        <row r="59">
          <cell r="C59" t="str">
            <v>430</v>
          </cell>
        </row>
        <row r="63">
          <cell r="C63" t="str">
            <v>470</v>
          </cell>
        </row>
        <row r="64">
          <cell r="C64" t="str">
            <v>490</v>
          </cell>
        </row>
        <row r="66">
          <cell r="C66" t="str">
            <v>510</v>
          </cell>
        </row>
        <row r="67">
          <cell r="C67" t="str">
            <v>515</v>
          </cell>
        </row>
        <row r="68">
          <cell r="C68" t="str">
            <v>520</v>
          </cell>
        </row>
        <row r="69">
          <cell r="C69" t="str">
            <v>590</v>
          </cell>
        </row>
        <row r="71">
          <cell r="C71" t="str">
            <v>610</v>
          </cell>
        </row>
        <row r="72">
          <cell r="C72" t="str">
            <v>620</v>
          </cell>
        </row>
      </sheetData>
      <sheetData sheetId="17">
        <row r="5">
          <cell r="C5" t="str">
            <v>_________</v>
          </cell>
          <cell r="D5" t="str">
            <v>200_ г.</v>
          </cell>
        </row>
        <row r="8">
          <cell r="C8" t="str">
            <v>____________________________________________</v>
          </cell>
        </row>
        <row r="9">
          <cell r="C9" t="str">
            <v>____________________________________________</v>
          </cell>
        </row>
        <row r="10">
          <cell r="C10" t="str">
            <v>____________________________________________</v>
          </cell>
        </row>
        <row r="11">
          <cell r="C11" t="str">
            <v>_____________________________________________</v>
          </cell>
        </row>
        <row r="12">
          <cell r="A12" t="str">
            <v>_________________________________________________________________________________________________</v>
          </cell>
        </row>
      </sheetData>
      <sheetData sheetId="18">
        <row r="6">
          <cell r="C6" t="str">
            <v>Введите название региона</v>
          </cell>
          <cell r="K6" t="str">
            <v>Предложение организации</v>
          </cell>
        </row>
        <row r="7">
          <cell r="C7" t="str">
            <v>Агинский Бурятский автономный округ</v>
          </cell>
          <cell r="K7" t="str">
            <v>Предложение регионального регулятора</v>
          </cell>
        </row>
        <row r="8">
          <cell r="C8" t="str">
            <v>Алтайский край</v>
          </cell>
        </row>
        <row r="9">
          <cell r="C9" t="str">
            <v>Амурская область</v>
          </cell>
        </row>
        <row r="10">
          <cell r="C10" t="str">
            <v>Архангельская область</v>
          </cell>
        </row>
        <row r="11">
          <cell r="C11" t="str">
            <v>Астраханская область</v>
          </cell>
        </row>
        <row r="12">
          <cell r="C12" t="str">
            <v>г.Байконур</v>
          </cell>
        </row>
        <row r="13">
          <cell r="C13" t="str">
            <v>Белгородская область</v>
          </cell>
        </row>
        <row r="14">
          <cell r="C14" t="str">
            <v>Брянская область</v>
          </cell>
        </row>
        <row r="15">
          <cell r="C15" t="str">
            <v>Владимирская область</v>
          </cell>
        </row>
        <row r="16">
          <cell r="C16" t="str">
            <v>Волгоградская область</v>
          </cell>
        </row>
        <row r="17">
          <cell r="C17" t="str">
            <v>Вологодская область</v>
          </cell>
        </row>
        <row r="18">
          <cell r="C18" t="str">
            <v>Воронежская область</v>
          </cell>
        </row>
        <row r="19">
          <cell r="C19" t="str">
            <v>Еврейская автономная область</v>
          </cell>
        </row>
        <row r="20">
          <cell r="C20" t="str">
            <v>Ивановская область</v>
          </cell>
        </row>
        <row r="21">
          <cell r="C21" t="str">
            <v>Иркутская область</v>
          </cell>
        </row>
        <row r="22">
          <cell r="C22" t="str">
            <v>Кабардино-Балкарская республика</v>
          </cell>
        </row>
        <row r="23">
          <cell r="C23" t="str">
            <v>Калининградская область</v>
          </cell>
        </row>
        <row r="24">
          <cell r="C24" t="str">
            <v>Калужская область</v>
          </cell>
        </row>
        <row r="25">
          <cell r="C25" t="str">
            <v>Камчатская область</v>
          </cell>
        </row>
        <row r="26">
          <cell r="C26" t="str">
            <v>Карачаево-Черкесская республика</v>
          </cell>
        </row>
        <row r="27">
          <cell r="C27" t="str">
            <v>Кемеровская область</v>
          </cell>
        </row>
        <row r="28">
          <cell r="C28" t="str">
            <v>Кировская область</v>
          </cell>
        </row>
        <row r="29">
          <cell r="C29" t="str">
            <v>Корякский автономный округ</v>
          </cell>
        </row>
        <row r="30">
          <cell r="C30" t="str">
            <v>Костромская область</v>
          </cell>
        </row>
        <row r="31">
          <cell r="C31" t="str">
            <v>Краснодарский край</v>
          </cell>
        </row>
        <row r="32">
          <cell r="C32" t="str">
            <v>Красноярский край</v>
          </cell>
        </row>
        <row r="33">
          <cell r="C33" t="str">
            <v>Курганская область</v>
          </cell>
        </row>
        <row r="34">
          <cell r="C34" t="str">
            <v>Курская область</v>
          </cell>
        </row>
        <row r="35">
          <cell r="C35" t="str">
            <v>Ленинградская область</v>
          </cell>
        </row>
        <row r="36">
          <cell r="C36" t="str">
            <v>Липецкая область</v>
          </cell>
        </row>
        <row r="37">
          <cell r="C37" t="str">
            <v>Магаданская область</v>
          </cell>
        </row>
        <row r="38">
          <cell r="C38" t="str">
            <v>г.Москва</v>
          </cell>
        </row>
        <row r="39">
          <cell r="C39" t="str">
            <v>Московская область</v>
          </cell>
        </row>
        <row r="40">
          <cell r="C40" t="str">
            <v>Мурманская область</v>
          </cell>
        </row>
        <row r="41">
          <cell r="C41" t="str">
            <v>Ненецкий автономный округ</v>
          </cell>
        </row>
        <row r="42">
          <cell r="C42" t="str">
            <v>Нижегородская область</v>
          </cell>
        </row>
        <row r="43">
          <cell r="C43" t="str">
            <v>Новгородская область</v>
          </cell>
        </row>
        <row r="44">
          <cell r="C44" t="str">
            <v>Новосибирская область</v>
          </cell>
        </row>
        <row r="45">
          <cell r="C45" t="str">
            <v>Омская область</v>
          </cell>
        </row>
        <row r="46">
          <cell r="C46" t="str">
            <v>Оренбургская область</v>
          </cell>
        </row>
        <row r="47">
          <cell r="C47" t="str">
            <v>Орловская область</v>
          </cell>
        </row>
        <row r="48">
          <cell r="C48" t="str">
            <v>Пензенская область</v>
          </cell>
        </row>
        <row r="49">
          <cell r="C49" t="str">
            <v>Пермский край</v>
          </cell>
        </row>
        <row r="50">
          <cell r="C50" t="str">
            <v>Приморский край</v>
          </cell>
        </row>
        <row r="51">
          <cell r="C51" t="str">
            <v>Псковская область</v>
          </cell>
        </row>
        <row r="52">
          <cell r="C52" t="str">
            <v>Республика Адыгея</v>
          </cell>
        </row>
        <row r="53">
          <cell r="C53" t="str">
            <v>Республика Алтай</v>
          </cell>
        </row>
        <row r="54">
          <cell r="C54" t="str">
            <v>Республика Башкортостан</v>
          </cell>
        </row>
        <row r="55">
          <cell r="C55" t="str">
            <v>Республика Бурятия</v>
          </cell>
        </row>
        <row r="56">
          <cell r="C56" t="str">
            <v>Республика Дагестан</v>
          </cell>
        </row>
        <row r="57">
          <cell r="C57" t="str">
            <v>Республика Ингушетия</v>
          </cell>
        </row>
        <row r="58">
          <cell r="C58" t="str">
            <v>Республика Калмыкия</v>
          </cell>
        </row>
        <row r="59">
          <cell r="C59" t="str">
            <v>Республика Карелия</v>
          </cell>
        </row>
        <row r="60">
          <cell r="C60" t="str">
            <v>Республика Коми</v>
          </cell>
        </row>
        <row r="61">
          <cell r="C61" t="str">
            <v>Республика Марий Эл</v>
          </cell>
        </row>
        <row r="62">
          <cell r="C62" t="str">
            <v>Республика Мордовия</v>
          </cell>
        </row>
        <row r="63">
          <cell r="C63" t="str">
            <v>Республика Саха (Якутия)</v>
          </cell>
        </row>
        <row r="64">
          <cell r="C64" t="str">
            <v>Республика Северная Осетия-Алания</v>
          </cell>
        </row>
        <row r="65">
          <cell r="C65" t="str">
            <v>Республика Татарстан</v>
          </cell>
        </row>
        <row r="66">
          <cell r="C66" t="str">
            <v>Республика Тыва</v>
          </cell>
        </row>
        <row r="67">
          <cell r="C67" t="str">
            <v>Республика Хакасия</v>
          </cell>
        </row>
        <row r="68">
          <cell r="C68" t="str">
            <v>Ростовская область</v>
          </cell>
        </row>
        <row r="69">
          <cell r="C69" t="str">
            <v>Рязанская область</v>
          </cell>
        </row>
        <row r="70">
          <cell r="C70" t="str">
            <v>Самарская область</v>
          </cell>
        </row>
        <row r="71">
          <cell r="C71" t="str">
            <v>г.Санкт-Петербург</v>
          </cell>
        </row>
        <row r="72">
          <cell r="C72" t="str">
            <v>Саратовская область</v>
          </cell>
        </row>
        <row r="73">
          <cell r="C73" t="str">
            <v>Сахалинская область</v>
          </cell>
        </row>
        <row r="74">
          <cell r="C74" t="str">
            <v>Свердловская область</v>
          </cell>
        </row>
        <row r="75">
          <cell r="C75" t="str">
            <v>Смоленская область</v>
          </cell>
        </row>
        <row r="76">
          <cell r="C76" t="str">
            <v>Ставропольский край</v>
          </cell>
        </row>
        <row r="77">
          <cell r="C77" t="str">
            <v>Тамбовская область</v>
          </cell>
        </row>
        <row r="78">
          <cell r="C78" t="str">
            <v>Тверская область</v>
          </cell>
        </row>
        <row r="79">
          <cell r="C79" t="str">
            <v>Томская область</v>
          </cell>
        </row>
        <row r="80">
          <cell r="C80" t="str">
            <v>Тульская область</v>
          </cell>
        </row>
        <row r="81">
          <cell r="C81" t="str">
            <v>Тюменская область</v>
          </cell>
        </row>
        <row r="82">
          <cell r="C82" t="str">
            <v>Удмуртская республика</v>
          </cell>
        </row>
        <row r="83">
          <cell r="C83" t="str">
            <v>Ульяновская область</v>
          </cell>
        </row>
        <row r="84">
          <cell r="C84" t="str">
            <v>Усть-Ордынский Бурятский автономный округ</v>
          </cell>
        </row>
        <row r="85">
          <cell r="C85" t="str">
            <v>Хабаровский край</v>
          </cell>
        </row>
        <row r="86">
          <cell r="C86" t="str">
            <v>Ханты-Мансийский автономный округ</v>
          </cell>
        </row>
        <row r="87">
          <cell r="C87" t="str">
            <v>Челябинская область</v>
          </cell>
        </row>
        <row r="88">
          <cell r="C88" t="str">
            <v>Чеченская республика</v>
          </cell>
        </row>
        <row r="89">
          <cell r="C89" t="str">
            <v>Читинская область</v>
          </cell>
        </row>
        <row r="90">
          <cell r="C90" t="str">
            <v>Чувашская республика</v>
          </cell>
        </row>
        <row r="91">
          <cell r="C91" t="str">
            <v>Чукотский автономный округ</v>
          </cell>
        </row>
        <row r="92">
          <cell r="C92" t="str">
            <v>Ямало-Ненецкий автономный округ</v>
          </cell>
        </row>
        <row r="93">
          <cell r="C93" t="str">
            <v>Ярославская область</v>
          </cell>
        </row>
      </sheetData>
      <sheetData sheetId="19"/>
      <sheetData sheetId="20"/>
      <sheetData sheetId="21"/>
      <sheetData sheetId="22" refreshError="1"/>
      <sheetData sheetId="2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Справочник"/>
      <sheetName val="ТСО 0"/>
      <sheetName val="ТСО 1"/>
      <sheetName val="ТСО 2"/>
      <sheetName val="ТСО 3"/>
      <sheetName val="ТСО 4"/>
      <sheetName val="ТСО 5"/>
      <sheetName val="ТСО 6"/>
      <sheetName val="ТСО 7"/>
      <sheetName val="ТСО 8"/>
      <sheetName val="ТСО 9"/>
      <sheetName val="ТСО 10"/>
      <sheetName val="ТСО 11"/>
      <sheetName val="ТСО 12"/>
      <sheetName val="ТСО 13"/>
      <sheetName val="ТСО 14"/>
      <sheetName val="ТСО 15"/>
      <sheetName val="ТСО 16"/>
      <sheetName val="ТСО 17"/>
      <sheetName val="ТСО 18"/>
      <sheetName val="ТСО 19"/>
      <sheetName val="ТСО 20"/>
      <sheetName val="ТСО 21"/>
      <sheetName val="ТСО 22"/>
      <sheetName val="ТСО 23"/>
      <sheetName val="ТСО 24"/>
      <sheetName val="ТСО 25"/>
      <sheetName val="ТСО 26"/>
      <sheetName val="ТСО 27"/>
      <sheetName val="ТСО 28"/>
      <sheetName val="ТСО 29"/>
      <sheetName val="ТСО 30"/>
      <sheetName val="ТСО 31"/>
      <sheetName val="ТСО 32"/>
      <sheetName val="ТСО 33"/>
      <sheetName val="ТСО 34"/>
      <sheetName val="ТСО 35"/>
      <sheetName val="ТСО 36"/>
      <sheetName val="ТСО 37"/>
      <sheetName val="Комментарий"/>
      <sheetName val="Проверка"/>
      <sheetName val="et_union"/>
      <sheetName val="TEHSHEET"/>
      <sheetName val="modProv"/>
      <sheetName val="modLoad"/>
      <sheetName val="AllSheetsInThisWorkbook"/>
      <sheetName val="modInstruction"/>
      <sheetName val="modfrmReestr"/>
      <sheetName val="modReestr"/>
      <sheetName val="modUpdTemplMain"/>
      <sheetName val="modfrmCheckUpdates"/>
      <sheetName val="REESTR_ORG"/>
      <sheetName val="modHyp"/>
      <sheetName val="modList01"/>
      <sheetName val="modList02"/>
    </sheetNames>
    <sheetDataSet>
      <sheetData sheetId="0"/>
      <sheetData sheetId="1"/>
      <sheetData sheetId="2">
        <row r="6">
          <cell r="E6" t="str">
            <v>Кемеровская область</v>
          </cell>
        </row>
      </sheetData>
      <sheetData sheetId="3">
        <row r="14">
          <cell r="D14" t="str">
            <v>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65"/>
  <sheetViews>
    <sheetView view="pageBreakPreview" zoomScale="90" zoomScaleNormal="100" zoomScaleSheetLayoutView="90" workbookViewId="0">
      <selection activeCell="D16" sqref="D16"/>
    </sheetView>
  </sheetViews>
  <sheetFormatPr defaultColWidth="9.109375" defaultRowHeight="15.6"/>
  <cols>
    <col min="1" max="1" width="10" style="196" customWidth="1"/>
    <col min="2" max="2" width="12.5546875" style="196" customWidth="1"/>
    <col min="3" max="3" width="15.88671875" style="196" customWidth="1"/>
    <col min="4" max="4" width="14.33203125" style="196" customWidth="1"/>
    <col min="5" max="5" width="17.109375" style="196" customWidth="1"/>
    <col min="6" max="6" width="12.88671875" style="196" customWidth="1"/>
    <col min="7" max="7" width="11" style="196" customWidth="1"/>
    <col min="8" max="8" width="14" style="196" customWidth="1"/>
    <col min="9" max="9" width="18" style="196" customWidth="1"/>
    <col min="10" max="10" width="16.44140625" style="196" customWidth="1"/>
    <col min="11" max="11" width="16.109375" style="196" customWidth="1"/>
    <col min="12" max="12" width="16.88671875" style="196" customWidth="1"/>
    <col min="13" max="13" width="15.44140625" style="196" customWidth="1"/>
    <col min="14" max="14" width="19" style="196" customWidth="1"/>
    <col min="15" max="19" width="16.33203125" style="196" customWidth="1"/>
    <col min="20" max="20" width="17.6640625" style="196" customWidth="1"/>
    <col min="21" max="21" width="14.6640625" style="196" customWidth="1"/>
    <col min="22" max="22" width="16" style="196" bestFit="1" customWidth="1"/>
    <col min="23" max="16384" width="9.109375" style="196"/>
  </cols>
  <sheetData>
    <row r="1" spans="1:20">
      <c r="A1" s="283"/>
      <c r="B1" s="283"/>
      <c r="C1" s="283"/>
      <c r="D1" s="283"/>
      <c r="E1" s="283"/>
      <c r="F1" s="283"/>
      <c r="G1" s="283"/>
      <c r="H1" s="418"/>
      <c r="I1" s="419" t="s">
        <v>106</v>
      </c>
      <c r="K1" s="197"/>
      <c r="L1" s="197"/>
      <c r="M1" s="197"/>
      <c r="N1" s="197"/>
      <c r="O1" s="197"/>
      <c r="P1" s="197"/>
    </row>
    <row r="2" spans="1:20">
      <c r="A2" s="283"/>
      <c r="B2" s="283"/>
      <c r="C2" s="283"/>
      <c r="D2" s="283"/>
      <c r="E2" s="283"/>
      <c r="F2" s="283"/>
      <c r="G2" s="420"/>
      <c r="H2" s="420"/>
      <c r="I2" s="420"/>
      <c r="K2" s="197"/>
      <c r="L2" s="197"/>
      <c r="M2" s="197"/>
      <c r="N2" s="197"/>
      <c r="O2" s="197"/>
      <c r="P2" s="197"/>
    </row>
    <row r="3" spans="1:20">
      <c r="A3" s="421" t="s">
        <v>203</v>
      </c>
      <c r="B3" s="421"/>
      <c r="C3" s="421"/>
      <c r="D3" s="421"/>
      <c r="E3" s="421"/>
      <c r="F3" s="421"/>
      <c r="G3" s="421"/>
      <c r="H3" s="421"/>
      <c r="I3" s="421"/>
    </row>
    <row r="4" spans="1:20" ht="20.25" customHeight="1">
      <c r="A4" s="422" t="s">
        <v>394</v>
      </c>
      <c r="B4" s="422"/>
      <c r="C4" s="422"/>
      <c r="D4" s="422"/>
      <c r="E4" s="422"/>
      <c r="F4" s="422"/>
      <c r="G4" s="422"/>
      <c r="H4" s="422"/>
      <c r="I4" s="422"/>
    </row>
    <row r="5" spans="1:20">
      <c r="A5" s="283"/>
      <c r="B5" s="283"/>
      <c r="C5" s="283"/>
      <c r="D5" s="283"/>
      <c r="E5" s="283"/>
      <c r="F5" s="283"/>
      <c r="G5" s="283"/>
      <c r="H5" s="283"/>
      <c r="I5" s="283"/>
      <c r="K5" s="54"/>
      <c r="L5" s="54"/>
      <c r="M5" s="54"/>
    </row>
    <row r="6" spans="1:20" s="198" customFormat="1">
      <c r="A6" s="423" t="s">
        <v>107</v>
      </c>
      <c r="B6" s="423" t="s">
        <v>108</v>
      </c>
      <c r="C6" s="424" t="s">
        <v>109</v>
      </c>
      <c r="D6" s="425"/>
      <c r="E6" s="426"/>
      <c r="F6" s="424" t="s">
        <v>110</v>
      </c>
      <c r="G6" s="425"/>
      <c r="H6" s="426"/>
      <c r="I6" s="423" t="s">
        <v>287</v>
      </c>
      <c r="K6" s="194"/>
      <c r="L6" s="194">
        <v>2657090</v>
      </c>
      <c r="M6" s="194">
        <v>2218112</v>
      </c>
      <c r="N6" s="198">
        <v>2016095</v>
      </c>
      <c r="O6" s="198">
        <v>1617625</v>
      </c>
      <c r="P6" s="198">
        <v>1582927</v>
      </c>
      <c r="Q6" s="198">
        <v>961079</v>
      </c>
      <c r="R6" s="198">
        <v>850521</v>
      </c>
      <c r="S6" s="198">
        <v>801231</v>
      </c>
      <c r="T6" s="198">
        <v>1356300</v>
      </c>
    </row>
    <row r="7" spans="1:20" s="199" customFormat="1" ht="46.8">
      <c r="A7" s="427"/>
      <c r="B7" s="427"/>
      <c r="C7" s="428" t="s">
        <v>111</v>
      </c>
      <c r="D7" s="428" t="s">
        <v>112</v>
      </c>
      <c r="E7" s="428" t="s">
        <v>113</v>
      </c>
      <c r="F7" s="428" t="s">
        <v>111</v>
      </c>
      <c r="G7" s="428" t="s">
        <v>112</v>
      </c>
      <c r="H7" s="428" t="s">
        <v>113</v>
      </c>
      <c r="I7" s="427"/>
      <c r="K7" s="200"/>
      <c r="L7" s="194">
        <v>2657090</v>
      </c>
      <c r="M7" s="200">
        <f>L7/1000</f>
        <v>2657.09</v>
      </c>
    </row>
    <row r="8" spans="1:20" s="199" customFormat="1" ht="14.25" customHeight="1">
      <c r="A8" s="429" t="s">
        <v>114</v>
      </c>
      <c r="B8" s="428" t="s">
        <v>132</v>
      </c>
      <c r="C8" s="430">
        <v>1900.1836669999998</v>
      </c>
      <c r="D8" s="431">
        <f>E8/C8</f>
        <v>554.98610387750489</v>
      </c>
      <c r="E8" s="431">
        <v>1054575.53</v>
      </c>
      <c r="F8" s="430">
        <v>0</v>
      </c>
      <c r="G8" s="432">
        <v>0</v>
      </c>
      <c r="H8" s="432">
        <v>0</v>
      </c>
      <c r="I8" s="432">
        <f>E8+H8</f>
        <v>1054575.53</v>
      </c>
      <c r="J8" s="201">
        <f>D8*C8</f>
        <v>1054575.53</v>
      </c>
      <c r="K8" s="200">
        <v>1141.9214412013228</v>
      </c>
      <c r="L8" s="194">
        <v>2990.7959999999998</v>
      </c>
      <c r="M8" s="200">
        <v>220.24327166413224</v>
      </c>
      <c r="N8" s="199">
        <v>658702.69591999997</v>
      </c>
    </row>
    <row r="9" spans="1:20" s="199" customFormat="1" ht="14.25" customHeight="1">
      <c r="A9" s="429" t="s">
        <v>115</v>
      </c>
      <c r="B9" s="428" t="s">
        <v>132</v>
      </c>
      <c r="C9" s="430">
        <v>1894.9076669999999</v>
      </c>
      <c r="D9" s="431">
        <f t="shared" ref="D9:D19" si="0">E9/C9</f>
        <v>459.13160580398875</v>
      </c>
      <c r="E9" s="433">
        <v>870012</v>
      </c>
      <c r="F9" s="430">
        <v>0</v>
      </c>
      <c r="G9" s="432">
        <v>0</v>
      </c>
      <c r="H9" s="432">
        <v>0</v>
      </c>
      <c r="I9" s="432">
        <f t="shared" ref="I9:I18" si="1">E9+H9</f>
        <v>870012</v>
      </c>
      <c r="J9" s="201">
        <f t="shared" ref="J9:J19" si="2">D9*C9</f>
        <v>870012</v>
      </c>
      <c r="K9" s="200"/>
      <c r="L9" s="198">
        <v>2522.4749999999999</v>
      </c>
      <c r="M9" s="200">
        <v>277.91516268743993</v>
      </c>
      <c r="N9" s="199">
        <v>701034.05</v>
      </c>
    </row>
    <row r="10" spans="1:20" s="199" customFormat="1" ht="14.25" customHeight="1">
      <c r="A10" s="429" t="s">
        <v>116</v>
      </c>
      <c r="B10" s="428" t="s">
        <v>132</v>
      </c>
      <c r="C10" s="430">
        <v>1875.6206669999999</v>
      </c>
      <c r="D10" s="431">
        <f t="shared" si="0"/>
        <v>453.23538760089815</v>
      </c>
      <c r="E10" s="433">
        <v>850097.66</v>
      </c>
      <c r="F10" s="430">
        <v>0</v>
      </c>
      <c r="G10" s="432">
        <v>0</v>
      </c>
      <c r="H10" s="432">
        <v>0</v>
      </c>
      <c r="I10" s="432">
        <f t="shared" si="1"/>
        <v>850097.66</v>
      </c>
      <c r="J10" s="201">
        <f t="shared" si="2"/>
        <v>850097.66</v>
      </c>
      <c r="K10" s="200"/>
      <c r="L10" s="198">
        <v>2325.9340000000002</v>
      </c>
      <c r="M10" s="200">
        <v>282.03733639905516</v>
      </c>
      <c r="N10" s="199">
        <v>656000.23</v>
      </c>
    </row>
    <row r="11" spans="1:20" s="199" customFormat="1" ht="14.25" customHeight="1">
      <c r="A11" s="429" t="s">
        <v>117</v>
      </c>
      <c r="B11" s="428" t="s">
        <v>132</v>
      </c>
      <c r="C11" s="430">
        <v>1847.8956669999998</v>
      </c>
      <c r="D11" s="431">
        <f t="shared" si="0"/>
        <v>451.76145217943201</v>
      </c>
      <c r="E11" s="433">
        <v>834808.03</v>
      </c>
      <c r="F11" s="430">
        <v>0</v>
      </c>
      <c r="G11" s="432">
        <v>0</v>
      </c>
      <c r="H11" s="432">
        <v>0</v>
      </c>
      <c r="I11" s="432">
        <f t="shared" si="1"/>
        <v>834808.03</v>
      </c>
      <c r="J11" s="201">
        <f t="shared" si="2"/>
        <v>834808.03</v>
      </c>
      <c r="K11" s="200"/>
      <c r="L11" s="198">
        <v>1829.269</v>
      </c>
      <c r="M11" s="200">
        <v>350.66843640820463</v>
      </c>
      <c r="N11" s="199">
        <v>641466.9</v>
      </c>
    </row>
    <row r="12" spans="1:20" s="199" customFormat="1" ht="14.25" customHeight="1">
      <c r="A12" s="429" t="s">
        <v>118</v>
      </c>
      <c r="B12" s="428" t="s">
        <v>132</v>
      </c>
      <c r="C12" s="430">
        <v>1848.2156669999999</v>
      </c>
      <c r="D12" s="431">
        <f t="shared" si="0"/>
        <v>445.63575274573191</v>
      </c>
      <c r="E12" s="433">
        <v>823630.98</v>
      </c>
      <c r="F12" s="430">
        <v>0</v>
      </c>
      <c r="G12" s="432">
        <v>0</v>
      </c>
      <c r="H12" s="432">
        <v>0</v>
      </c>
      <c r="I12" s="432">
        <f t="shared" si="1"/>
        <v>823630.98</v>
      </c>
      <c r="J12" s="201">
        <f t="shared" si="2"/>
        <v>823630.98</v>
      </c>
      <c r="L12" s="198">
        <v>1311.153</v>
      </c>
      <c r="M12" s="200">
        <v>448.08337394644252</v>
      </c>
      <c r="N12" s="199">
        <v>587505.86</v>
      </c>
    </row>
    <row r="13" spans="1:20" s="199" customFormat="1" ht="14.25" customHeight="1">
      <c r="A13" s="429" t="s">
        <v>119</v>
      </c>
      <c r="B13" s="428" t="s">
        <v>132</v>
      </c>
      <c r="C13" s="430">
        <v>1859.0716669999999</v>
      </c>
      <c r="D13" s="431">
        <f t="shared" si="0"/>
        <v>437.51964727242546</v>
      </c>
      <c r="E13" s="433">
        <v>813380.38</v>
      </c>
      <c r="F13" s="430">
        <v>0</v>
      </c>
      <c r="G13" s="432">
        <v>0</v>
      </c>
      <c r="H13" s="432">
        <v>0</v>
      </c>
      <c r="I13" s="432">
        <f t="shared" si="1"/>
        <v>813380.38</v>
      </c>
      <c r="J13" s="201">
        <f t="shared" si="2"/>
        <v>813380.38</v>
      </c>
      <c r="L13" s="198">
        <v>1084.8440000000001</v>
      </c>
      <c r="M13" s="200">
        <v>535.02512803684215</v>
      </c>
      <c r="N13" s="199">
        <v>580418.80000000005</v>
      </c>
    </row>
    <row r="14" spans="1:20" s="199" customFormat="1">
      <c r="A14" s="429" t="s">
        <v>120</v>
      </c>
      <c r="B14" s="428" t="s">
        <v>132</v>
      </c>
      <c r="C14" s="430">
        <v>1841.2996669999998</v>
      </c>
      <c r="D14" s="431">
        <f t="shared" si="0"/>
        <v>470.54494470834015</v>
      </c>
      <c r="E14" s="433">
        <v>866414.25</v>
      </c>
      <c r="F14" s="430">
        <v>0</v>
      </c>
      <c r="G14" s="432">
        <v>0</v>
      </c>
      <c r="H14" s="432">
        <v>0</v>
      </c>
      <c r="I14" s="432">
        <f t="shared" si="1"/>
        <v>866414.25</v>
      </c>
      <c r="J14" s="201">
        <f t="shared" si="2"/>
        <v>866414.25</v>
      </c>
      <c r="L14" s="198">
        <v>1088.1969999999999</v>
      </c>
      <c r="M14" s="200">
        <v>546.66730380620425</v>
      </c>
      <c r="N14" s="199">
        <v>594881.72</v>
      </c>
    </row>
    <row r="15" spans="1:20" s="199" customFormat="1">
      <c r="A15" s="429" t="s">
        <v>121</v>
      </c>
      <c r="B15" s="428" t="s">
        <v>132</v>
      </c>
      <c r="C15" s="430">
        <v>1839.2756669999999</v>
      </c>
      <c r="D15" s="431">
        <f t="shared" si="0"/>
        <v>480.03539428111191</v>
      </c>
      <c r="E15" s="433">
        <v>882917.42</v>
      </c>
      <c r="F15" s="430">
        <v>0</v>
      </c>
      <c r="G15" s="432">
        <v>0</v>
      </c>
      <c r="H15" s="432">
        <v>0</v>
      </c>
      <c r="I15" s="432">
        <f t="shared" si="1"/>
        <v>882917.42</v>
      </c>
      <c r="J15" s="201">
        <f t="shared" si="2"/>
        <v>882917.42</v>
      </c>
      <c r="L15" s="198">
        <v>1123.115</v>
      </c>
      <c r="M15" s="200">
        <v>527.61721640259464</v>
      </c>
      <c r="N15" s="199">
        <v>592574.81000000006</v>
      </c>
    </row>
    <row r="16" spans="1:20" s="199" customFormat="1">
      <c r="A16" s="429" t="s">
        <v>122</v>
      </c>
      <c r="B16" s="428" t="s">
        <v>132</v>
      </c>
      <c r="C16" s="430">
        <v>1828.386667</v>
      </c>
      <c r="D16" s="431">
        <f t="shared" si="0"/>
        <v>490.14918243220814</v>
      </c>
      <c r="E16" s="434">
        <v>896182.23</v>
      </c>
      <c r="F16" s="430">
        <v>0</v>
      </c>
      <c r="G16" s="432">
        <v>0</v>
      </c>
      <c r="H16" s="432">
        <v>0</v>
      </c>
      <c r="I16" s="432">
        <f t="shared" si="1"/>
        <v>896182.23</v>
      </c>
      <c r="J16" s="201">
        <f t="shared" si="2"/>
        <v>896182.23</v>
      </c>
      <c r="L16" s="199">
        <v>1356.3</v>
      </c>
      <c r="M16" s="199">
        <v>535.74184914841851</v>
      </c>
      <c r="N16" s="199">
        <v>726626.67</v>
      </c>
    </row>
    <row r="17" spans="1:14" s="199" customFormat="1">
      <c r="A17" s="429" t="s">
        <v>123</v>
      </c>
      <c r="B17" s="428" t="s">
        <v>132</v>
      </c>
      <c r="C17" s="430">
        <v>1872.0246669999999</v>
      </c>
      <c r="D17" s="431">
        <f t="shared" si="0"/>
        <v>463.44569347493541</v>
      </c>
      <c r="E17" s="434">
        <v>867581.77</v>
      </c>
      <c r="F17" s="430">
        <v>0</v>
      </c>
      <c r="G17" s="432">
        <v>0</v>
      </c>
      <c r="H17" s="432">
        <v>0</v>
      </c>
      <c r="I17" s="432">
        <f t="shared" si="1"/>
        <v>867581.77</v>
      </c>
      <c r="J17" s="201">
        <f t="shared" si="2"/>
        <v>867581.77</v>
      </c>
      <c r="L17" s="199">
        <v>1850.75</v>
      </c>
      <c r="M17" s="199">
        <v>406.40119411049574</v>
      </c>
      <c r="N17" s="199">
        <v>752147.01</v>
      </c>
    </row>
    <row r="18" spans="1:14" s="199" customFormat="1">
      <c r="A18" s="429" t="s">
        <v>124</v>
      </c>
      <c r="B18" s="428" t="s">
        <v>132</v>
      </c>
      <c r="C18" s="430">
        <v>1991.4586669999999</v>
      </c>
      <c r="D18" s="431">
        <f t="shared" si="0"/>
        <v>427.52778860461285</v>
      </c>
      <c r="E18" s="434">
        <v>851403.92</v>
      </c>
      <c r="F18" s="430">
        <v>0</v>
      </c>
      <c r="G18" s="432">
        <v>0</v>
      </c>
      <c r="H18" s="432">
        <v>0</v>
      </c>
      <c r="I18" s="432">
        <f t="shared" si="1"/>
        <v>851403.92</v>
      </c>
      <c r="J18" s="201">
        <f t="shared" si="2"/>
        <v>851403.92</v>
      </c>
      <c r="L18" s="199">
        <v>2613.5839999999998</v>
      </c>
      <c r="M18" s="199">
        <v>302.84834923997084</v>
      </c>
      <c r="N18" s="199">
        <v>791519.6</v>
      </c>
    </row>
    <row r="19" spans="1:14" s="199" customFormat="1">
      <c r="A19" s="429" t="s">
        <v>125</v>
      </c>
      <c r="B19" s="428" t="s">
        <v>132</v>
      </c>
      <c r="C19" s="430">
        <v>2078.7616669999998</v>
      </c>
      <c r="D19" s="431">
        <f t="shared" si="0"/>
        <v>423.71706866768972</v>
      </c>
      <c r="E19" s="434">
        <v>880806.8</v>
      </c>
      <c r="F19" s="430">
        <v>0</v>
      </c>
      <c r="G19" s="432">
        <v>0</v>
      </c>
      <c r="H19" s="432">
        <v>0</v>
      </c>
      <c r="I19" s="432">
        <f>E19+H19</f>
        <v>880806.8</v>
      </c>
      <c r="J19" s="201">
        <f t="shared" si="2"/>
        <v>880806.8</v>
      </c>
      <c r="L19" s="199">
        <v>3160.7710000000002</v>
      </c>
      <c r="M19" s="199">
        <v>259.3550371096166</v>
      </c>
      <c r="N19" s="199">
        <v>819761.88</v>
      </c>
    </row>
    <row r="20" spans="1:14" s="199" customFormat="1">
      <c r="A20" s="429" t="s">
        <v>126</v>
      </c>
      <c r="B20" s="435" t="s">
        <v>132</v>
      </c>
      <c r="C20" s="436">
        <f>SUM(C8:C19)</f>
        <v>22677.102003999997</v>
      </c>
      <c r="D20" s="437"/>
      <c r="E20" s="437">
        <f>SUM(E8:E19)</f>
        <v>10491810.969999999</v>
      </c>
      <c r="F20" s="437">
        <f>SUM(F8:F19)/12</f>
        <v>0</v>
      </c>
      <c r="G20" s="437"/>
      <c r="H20" s="437">
        <f>SUM(H8:H19)/12</f>
        <v>0</v>
      </c>
      <c r="I20" s="438">
        <f>SUM(I8:I19)</f>
        <v>10491810.969999999</v>
      </c>
      <c r="J20" s="96">
        <f>SUM(J8:J19)</f>
        <v>10491810.969999999</v>
      </c>
      <c r="N20" s="78">
        <f>SUM(N8:N19)</f>
        <v>8102640.2259199983</v>
      </c>
    </row>
    <row r="21" spans="1:14">
      <c r="A21" s="418"/>
      <c r="B21" s="418"/>
      <c r="C21" s="418"/>
      <c r="D21" s="418"/>
      <c r="E21" s="418"/>
      <c r="F21" s="418"/>
      <c r="G21" s="418"/>
      <c r="H21" s="418"/>
      <c r="I21" s="418"/>
    </row>
    <row r="22" spans="1:14">
      <c r="A22" s="418"/>
      <c r="B22" s="418"/>
      <c r="C22" s="418"/>
      <c r="D22" s="418"/>
      <c r="E22" s="418"/>
      <c r="F22" s="418"/>
      <c r="G22" s="418"/>
      <c r="H22" s="418"/>
      <c r="I22" s="418"/>
    </row>
    <row r="24" spans="1:14">
      <c r="A24" s="54"/>
      <c r="B24" s="323"/>
      <c r="C24" s="323"/>
      <c r="D24" s="323"/>
      <c r="E24" s="323"/>
      <c r="F24" s="323"/>
      <c r="G24" s="323"/>
    </row>
    <row r="25" spans="1:14">
      <c r="A25" s="54"/>
      <c r="B25" s="54"/>
      <c r="C25" s="54">
        <v>658702.69591999997</v>
      </c>
      <c r="D25" s="54">
        <v>701034.05</v>
      </c>
      <c r="E25" s="54">
        <v>656000.23</v>
      </c>
      <c r="F25" s="196">
        <v>641466.9</v>
      </c>
      <c r="G25" s="196">
        <v>587505.86</v>
      </c>
      <c r="H25" s="196">
        <v>580418.80000000005</v>
      </c>
      <c r="I25" s="196">
        <v>594881.72</v>
      </c>
      <c r="J25" s="196">
        <v>592574.81000000006</v>
      </c>
    </row>
    <row r="26" spans="1:14">
      <c r="A26" s="54"/>
      <c r="B26" s="54"/>
      <c r="C26" s="54">
        <v>19055.952999999998</v>
      </c>
      <c r="D26" s="54"/>
      <c r="E26" s="54">
        <v>7093220</v>
      </c>
      <c r="F26" s="196">
        <v>0</v>
      </c>
      <c r="H26" s="196">
        <v>0</v>
      </c>
      <c r="I26" s="196">
        <v>7093220</v>
      </c>
    </row>
    <row r="27" spans="1:14">
      <c r="A27" s="54"/>
      <c r="B27" s="54"/>
      <c r="C27" s="202">
        <f>C20-C26</f>
        <v>3621.149003999999</v>
      </c>
      <c r="D27" s="54"/>
      <c r="E27" s="203">
        <f>E20-E26</f>
        <v>3398590.9699999988</v>
      </c>
      <c r="I27" s="203">
        <f>I20-I26</f>
        <v>3398590.9699999988</v>
      </c>
    </row>
    <row r="28" spans="1:14">
      <c r="A28" s="54"/>
      <c r="B28" s="54"/>
      <c r="C28" s="54"/>
      <c r="D28" s="54"/>
      <c r="E28" s="54"/>
    </row>
    <row r="30" spans="1:14" ht="18">
      <c r="B30" s="204">
        <v>2198.5909999999999</v>
      </c>
      <c r="C30" s="249">
        <v>1900.1836669999998</v>
      </c>
      <c r="D30" s="250">
        <v>1894.9076669999999</v>
      </c>
      <c r="E30" s="248">
        <v>1875.6206669999999</v>
      </c>
      <c r="F30" s="250">
        <v>1847.8956669999998</v>
      </c>
      <c r="G30" s="250">
        <v>1848.2156669999999</v>
      </c>
      <c r="H30" s="250">
        <v>1859.0716669999999</v>
      </c>
      <c r="I30" s="247">
        <v>1841.2996669999998</v>
      </c>
      <c r="J30" s="247">
        <v>1839.2756669999999</v>
      </c>
      <c r="K30" s="247">
        <v>1828.386667</v>
      </c>
      <c r="L30" s="247">
        <v>1872.0246669999999</v>
      </c>
      <c r="M30" s="247">
        <v>1991.4586669999999</v>
      </c>
      <c r="N30" s="247">
        <v>2078.7616669999998</v>
      </c>
    </row>
    <row r="31" spans="1:14">
      <c r="B31" s="95"/>
      <c r="C31" s="92">
        <v>887674.25732533436</v>
      </c>
      <c r="D31" s="92">
        <v>934417.27</v>
      </c>
      <c r="E31" s="92">
        <v>907869.07000000007</v>
      </c>
      <c r="F31" s="204">
        <v>867200.2</v>
      </c>
      <c r="G31" s="204">
        <v>837434.3</v>
      </c>
      <c r="H31" s="204">
        <v>808216.57</v>
      </c>
      <c r="I31" s="204">
        <v>812508.57000000007</v>
      </c>
      <c r="J31" s="204">
        <v>821653.94</v>
      </c>
      <c r="K31" s="204">
        <v>842678.65</v>
      </c>
      <c r="L31" s="204">
        <v>851155.22</v>
      </c>
      <c r="M31" s="204">
        <v>849286.17</v>
      </c>
      <c r="N31" s="204">
        <v>894499.44</v>
      </c>
    </row>
    <row r="32" spans="1:14" ht="18">
      <c r="B32" s="257">
        <v>1054575.53</v>
      </c>
      <c r="C32" s="257">
        <v>1900.1836669999998</v>
      </c>
      <c r="D32" s="95"/>
      <c r="E32" s="92"/>
    </row>
    <row r="33" spans="1:22" ht="18">
      <c r="B33" s="258">
        <v>870012</v>
      </c>
      <c r="C33" s="258">
        <v>1894.9076669999999</v>
      </c>
      <c r="D33" s="95"/>
      <c r="E33" s="92"/>
    </row>
    <row r="34" spans="1:22" ht="18">
      <c r="B34" s="251">
        <v>850097.66</v>
      </c>
      <c r="C34" s="251">
        <v>1875.6206669999999</v>
      </c>
      <c r="D34" s="95"/>
      <c r="E34" s="92"/>
      <c r="I34" s="196">
        <v>7073.205827499216</v>
      </c>
    </row>
    <row r="35" spans="1:22" ht="18">
      <c r="B35" s="258">
        <v>834808.03</v>
      </c>
      <c r="C35" s="258">
        <v>1847.8956669999998</v>
      </c>
      <c r="D35" s="95"/>
      <c r="E35" s="92"/>
      <c r="I35" s="205">
        <f>I20/1000-I34</f>
        <v>3418.6051425007827</v>
      </c>
    </row>
    <row r="36" spans="1:22" ht="18">
      <c r="B36" s="258">
        <v>823630.98</v>
      </c>
      <c r="C36" s="258">
        <v>1848.2156669999999</v>
      </c>
      <c r="D36" s="95"/>
      <c r="E36" s="92"/>
    </row>
    <row r="37" spans="1:22" ht="18">
      <c r="B37" s="258">
        <v>813380.38</v>
      </c>
      <c r="C37" s="258">
        <v>1859.0716669999999</v>
      </c>
      <c r="D37" s="95"/>
      <c r="E37" s="92"/>
    </row>
    <row r="38" spans="1:22" ht="18">
      <c r="B38" s="247">
        <v>866414.25</v>
      </c>
      <c r="C38" s="247">
        <v>1841.2996669999998</v>
      </c>
      <c r="D38" s="95"/>
      <c r="E38" s="92"/>
    </row>
    <row r="39" spans="1:22" ht="18">
      <c r="B39" s="247">
        <v>882917.42</v>
      </c>
      <c r="C39" s="247">
        <v>1839.2756669999999</v>
      </c>
      <c r="D39" s="95"/>
      <c r="E39" s="92"/>
    </row>
    <row r="40" spans="1:22" ht="18.600000000000001" thickBot="1">
      <c r="B40" s="247">
        <v>896182.23</v>
      </c>
      <c r="C40" s="247">
        <v>1828.386667</v>
      </c>
      <c r="D40" s="95"/>
      <c r="E40" s="92"/>
    </row>
    <row r="41" spans="1:22" ht="18">
      <c r="B41" s="247">
        <v>867581.77</v>
      </c>
      <c r="C41" s="247">
        <v>1872.0246669999999</v>
      </c>
      <c r="D41" s="95"/>
      <c r="E41" s="92"/>
      <c r="S41" s="196" t="s">
        <v>211</v>
      </c>
      <c r="T41" s="206" t="s">
        <v>206</v>
      </c>
      <c r="U41" s="207"/>
      <c r="V41" s="208">
        <v>173164.15</v>
      </c>
    </row>
    <row r="42" spans="1:22" ht="18">
      <c r="B42" s="247">
        <v>851403.92</v>
      </c>
      <c r="C42" s="247">
        <v>1991.4586669999999</v>
      </c>
      <c r="D42" s="95"/>
      <c r="E42" s="92"/>
      <c r="T42" s="209" t="s">
        <v>210</v>
      </c>
      <c r="U42" s="54"/>
      <c r="V42" s="210">
        <v>182697.68</v>
      </c>
    </row>
    <row r="43" spans="1:22" ht="18">
      <c r="B43" s="247">
        <v>880806.8</v>
      </c>
      <c r="C43" s="247">
        <v>2078.7616669999998</v>
      </c>
      <c r="D43" s="95"/>
      <c r="E43" s="93"/>
      <c r="T43" s="209" t="s">
        <v>207</v>
      </c>
      <c r="U43" s="54"/>
      <c r="V43" s="123">
        <f>V42-V41</f>
        <v>9533.5299999999988</v>
      </c>
    </row>
    <row r="44" spans="1:22">
      <c r="B44" s="171">
        <f>SUM(B32:B43)</f>
        <v>10491810.969999999</v>
      </c>
      <c r="C44" s="172">
        <f>SUM(C32:C43)</f>
        <v>22677.102003999997</v>
      </c>
      <c r="D44" s="95"/>
      <c r="E44" s="95"/>
      <c r="T44" s="209" t="s">
        <v>208</v>
      </c>
      <c r="U44" s="54"/>
      <c r="V44" s="211">
        <f>V42+V43</f>
        <v>192231.21</v>
      </c>
    </row>
    <row r="45" spans="1:22" ht="16.2" thickBot="1">
      <c r="T45" s="212" t="s">
        <v>209</v>
      </c>
      <c r="U45" s="213"/>
      <c r="V45" s="214">
        <f>V44+V43</f>
        <v>201764.74</v>
      </c>
    </row>
    <row r="48" spans="1:22" s="122" customFormat="1" ht="18.75" customHeight="1">
      <c r="A48" s="235" t="s">
        <v>23</v>
      </c>
      <c r="B48" s="320" t="s">
        <v>151</v>
      </c>
      <c r="C48" s="321"/>
      <c r="D48" s="321"/>
      <c r="E48" s="322"/>
      <c r="F48" s="253" t="s">
        <v>152</v>
      </c>
      <c r="G48" s="253" t="s">
        <v>153</v>
      </c>
      <c r="H48" s="240" t="s">
        <v>114</v>
      </c>
      <c r="I48" s="238" t="s">
        <v>115</v>
      </c>
      <c r="J48" s="238" t="s">
        <v>116</v>
      </c>
      <c r="K48" s="238" t="s">
        <v>117</v>
      </c>
      <c r="L48" s="238" t="s">
        <v>118</v>
      </c>
      <c r="M48" s="238" t="s">
        <v>119</v>
      </c>
      <c r="N48" s="238" t="s">
        <v>120</v>
      </c>
      <c r="O48" s="238" t="s">
        <v>121</v>
      </c>
      <c r="P48" s="238" t="s">
        <v>122</v>
      </c>
      <c r="Q48" s="238" t="s">
        <v>123</v>
      </c>
      <c r="R48" s="240" t="s">
        <v>124</v>
      </c>
      <c r="S48" s="240" t="s">
        <v>125</v>
      </c>
      <c r="T48" s="240" t="s">
        <v>262</v>
      </c>
    </row>
    <row r="49" spans="1:21" s="122" customFormat="1" ht="31.5" customHeight="1">
      <c r="A49" s="254" t="s">
        <v>154</v>
      </c>
      <c r="B49" s="317" t="s">
        <v>155</v>
      </c>
      <c r="C49" s="318"/>
      <c r="D49" s="318"/>
      <c r="E49" s="319"/>
      <c r="F49" s="254" t="s">
        <v>156</v>
      </c>
      <c r="G49" s="254"/>
      <c r="H49" s="251">
        <v>3.5049999999999999</v>
      </c>
      <c r="I49" s="251">
        <v>3.5049999999999999</v>
      </c>
      <c r="J49" s="251">
        <v>3.5049999999999999</v>
      </c>
      <c r="K49" s="251">
        <v>3.5049999999999999</v>
      </c>
      <c r="L49" s="251">
        <v>3.5049999999999999</v>
      </c>
      <c r="M49" s="251">
        <v>3.5049999999999999</v>
      </c>
      <c r="N49" s="251">
        <v>3.5049999999999999</v>
      </c>
      <c r="O49" s="251">
        <v>3.5049999999999999</v>
      </c>
      <c r="P49" s="251">
        <v>3.5049999999999999</v>
      </c>
      <c r="Q49" s="251">
        <v>3.5049999999999999</v>
      </c>
      <c r="R49" s="251">
        <v>3.5049999999999999</v>
      </c>
      <c r="S49" s="251">
        <v>3.5049999999999999</v>
      </c>
      <c r="T49" s="241"/>
    </row>
    <row r="50" spans="1:21" s="122" customFormat="1" ht="18.75" customHeight="1">
      <c r="A50" s="254" t="s">
        <v>143</v>
      </c>
      <c r="B50" s="317" t="s">
        <v>157</v>
      </c>
      <c r="C50" s="318"/>
      <c r="D50" s="318"/>
      <c r="E50" s="319"/>
      <c r="F50" s="254" t="s">
        <v>158</v>
      </c>
      <c r="G50" s="254"/>
      <c r="H50" s="239">
        <v>214416.13</v>
      </c>
      <c r="I50" s="252">
        <v>214416.13</v>
      </c>
      <c r="J50" s="239">
        <v>214416.13</v>
      </c>
      <c r="K50" s="252">
        <v>214416.13</v>
      </c>
      <c r="L50" s="239">
        <v>214416.13</v>
      </c>
      <c r="M50" s="252">
        <v>214416.13</v>
      </c>
      <c r="N50" s="239">
        <v>214416.13</v>
      </c>
      <c r="O50" s="252">
        <v>214416.13</v>
      </c>
      <c r="P50" s="239">
        <v>214416.13</v>
      </c>
      <c r="Q50" s="252">
        <v>214416.13</v>
      </c>
      <c r="R50" s="239">
        <v>214416.13</v>
      </c>
      <c r="S50" s="252">
        <v>214416.13</v>
      </c>
      <c r="T50" s="241">
        <v>2572993.56</v>
      </c>
    </row>
    <row r="51" spans="1:21" s="122" customFormat="1" ht="18.75" customHeight="1">
      <c r="A51" s="254" t="s">
        <v>144</v>
      </c>
      <c r="B51" s="317" t="s">
        <v>159</v>
      </c>
      <c r="C51" s="318"/>
      <c r="D51" s="318"/>
      <c r="E51" s="319"/>
      <c r="F51" s="254" t="s">
        <v>160</v>
      </c>
      <c r="G51" s="254" t="s">
        <v>161</v>
      </c>
      <c r="H51" s="252">
        <v>751528.53564999998</v>
      </c>
      <c r="I51" s="252">
        <v>751528.53564999998</v>
      </c>
      <c r="J51" s="252">
        <v>751528.53564999998</v>
      </c>
      <c r="K51" s="252">
        <v>751528.53564999998</v>
      </c>
      <c r="L51" s="252">
        <v>751528.53564999998</v>
      </c>
      <c r="M51" s="252">
        <v>751528.53564999998</v>
      </c>
      <c r="N51" s="239">
        <v>751528.53564999998</v>
      </c>
      <c r="O51" s="239">
        <v>751528.53564999998</v>
      </c>
      <c r="P51" s="239">
        <v>751528.53564999998</v>
      </c>
      <c r="Q51" s="239">
        <v>751528.53564999998</v>
      </c>
      <c r="R51" s="239">
        <v>751528.53564999998</v>
      </c>
      <c r="S51" s="239">
        <v>751528.53564999998</v>
      </c>
      <c r="T51" s="241">
        <v>9018342.4299999997</v>
      </c>
    </row>
    <row r="52" spans="1:21" s="122" customFormat="1" ht="18.75" customHeight="1">
      <c r="A52" s="255" t="s">
        <v>162</v>
      </c>
      <c r="B52" s="317" t="s">
        <v>163</v>
      </c>
      <c r="C52" s="318"/>
      <c r="D52" s="318"/>
      <c r="E52" s="319"/>
      <c r="F52" s="254" t="s">
        <v>164</v>
      </c>
      <c r="G52" s="254"/>
      <c r="H52" s="256">
        <v>0</v>
      </c>
      <c r="I52" s="256">
        <v>0</v>
      </c>
      <c r="J52" s="256">
        <v>0</v>
      </c>
      <c r="K52" s="256">
        <v>0</v>
      </c>
      <c r="L52" s="256">
        <v>0</v>
      </c>
      <c r="M52" s="256">
        <v>0</v>
      </c>
      <c r="N52" s="256">
        <v>0</v>
      </c>
      <c r="O52" s="256">
        <v>0</v>
      </c>
      <c r="P52" s="256">
        <v>0</v>
      </c>
      <c r="Q52" s="256">
        <v>0</v>
      </c>
      <c r="R52" s="256">
        <v>0</v>
      </c>
      <c r="S52" s="241">
        <v>0</v>
      </c>
      <c r="T52" s="241">
        <v>0</v>
      </c>
    </row>
    <row r="53" spans="1:21" s="122" customFormat="1" ht="18.75" customHeight="1">
      <c r="A53" s="255" t="s">
        <v>165</v>
      </c>
      <c r="B53" s="317" t="s">
        <v>166</v>
      </c>
      <c r="C53" s="318"/>
      <c r="D53" s="318"/>
      <c r="E53" s="319"/>
      <c r="F53" s="254" t="s">
        <v>164</v>
      </c>
      <c r="G53" s="254"/>
      <c r="H53" s="257">
        <v>2198.5909999999999</v>
      </c>
      <c r="I53" s="258">
        <v>1909.71615</v>
      </c>
      <c r="J53" s="251">
        <v>1815.9649999999999</v>
      </c>
      <c r="K53" s="258">
        <v>1466.6420000000001</v>
      </c>
      <c r="L53" s="258">
        <v>1185.0920000000001</v>
      </c>
      <c r="M53" s="258">
        <v>860.01599999999996</v>
      </c>
      <c r="N53" s="242">
        <v>954.21600000000001</v>
      </c>
      <c r="O53" s="242">
        <v>961.072</v>
      </c>
      <c r="P53" s="242">
        <v>1125.7739999999999</v>
      </c>
      <c r="Q53" s="242">
        <v>1550.8710000000001</v>
      </c>
      <c r="R53" s="242">
        <v>1865.579</v>
      </c>
      <c r="S53" s="242">
        <v>2217.723</v>
      </c>
      <c r="T53" s="245">
        <v>18111.259999999998</v>
      </c>
    </row>
    <row r="54" spans="1:21" s="122" customFormat="1" ht="18.75" customHeight="1">
      <c r="A54" s="255" t="s">
        <v>167</v>
      </c>
      <c r="B54" s="317" t="s">
        <v>168</v>
      </c>
      <c r="C54" s="318"/>
      <c r="D54" s="318"/>
      <c r="E54" s="319"/>
      <c r="F54" s="254" t="s">
        <v>169</v>
      </c>
      <c r="G54" s="254"/>
      <c r="H54" s="252">
        <v>3.57</v>
      </c>
      <c r="I54" s="239">
        <v>3.38</v>
      </c>
      <c r="J54" s="252">
        <v>3.38</v>
      </c>
      <c r="K54" s="239">
        <v>3.38</v>
      </c>
      <c r="L54" s="252">
        <v>3.38</v>
      </c>
      <c r="M54" s="239">
        <v>3.38</v>
      </c>
      <c r="N54" s="252">
        <v>3.38</v>
      </c>
      <c r="O54" s="239">
        <v>3.38</v>
      </c>
      <c r="P54" s="252">
        <v>3.38</v>
      </c>
      <c r="Q54" s="239">
        <v>3.38</v>
      </c>
      <c r="R54" s="252">
        <v>3.38</v>
      </c>
      <c r="S54" s="239">
        <v>3.38</v>
      </c>
      <c r="T54" s="241">
        <v>40.75</v>
      </c>
    </row>
    <row r="55" spans="1:21" s="122" customFormat="1" ht="18.75" customHeight="1">
      <c r="A55" s="255" t="s">
        <v>170</v>
      </c>
      <c r="B55" s="317" t="s">
        <v>171</v>
      </c>
      <c r="C55" s="318"/>
      <c r="D55" s="318"/>
      <c r="E55" s="319"/>
      <c r="F55" s="254" t="s">
        <v>169</v>
      </c>
      <c r="G55" s="254"/>
      <c r="H55" s="252">
        <v>3.37</v>
      </c>
      <c r="I55" s="239">
        <v>3.06</v>
      </c>
      <c r="J55" s="252">
        <v>3.06</v>
      </c>
      <c r="K55" s="239">
        <v>3.06</v>
      </c>
      <c r="L55" s="252">
        <v>3.06</v>
      </c>
      <c r="M55" s="239">
        <v>3.06</v>
      </c>
      <c r="N55" s="252">
        <v>3.06</v>
      </c>
      <c r="O55" s="239">
        <v>3.06</v>
      </c>
      <c r="P55" s="252">
        <v>3.06</v>
      </c>
      <c r="Q55" s="239">
        <v>3.06</v>
      </c>
      <c r="R55" s="252">
        <v>3.06</v>
      </c>
      <c r="S55" s="239">
        <v>3.06</v>
      </c>
      <c r="T55" s="241">
        <v>37.03</v>
      </c>
    </row>
    <row r="56" spans="1:21" s="122" customFormat="1" ht="18.75" customHeight="1">
      <c r="A56" s="255" t="s">
        <v>172</v>
      </c>
      <c r="B56" s="317" t="s">
        <v>173</v>
      </c>
      <c r="C56" s="318"/>
      <c r="D56" s="318"/>
      <c r="E56" s="319"/>
      <c r="F56" s="254" t="s">
        <v>164</v>
      </c>
      <c r="G56" s="254" t="s">
        <v>174</v>
      </c>
      <c r="H56" s="256">
        <v>0</v>
      </c>
      <c r="I56" s="259">
        <v>0</v>
      </c>
      <c r="J56" s="256">
        <v>0</v>
      </c>
      <c r="K56" s="259">
        <v>0</v>
      </c>
      <c r="L56" s="259">
        <v>0</v>
      </c>
      <c r="M56" s="259">
        <v>0</v>
      </c>
      <c r="N56" s="259">
        <v>0</v>
      </c>
      <c r="O56" s="259">
        <v>0</v>
      </c>
      <c r="P56" s="259">
        <v>0</v>
      </c>
      <c r="Q56" s="259">
        <v>0</v>
      </c>
      <c r="R56" s="259">
        <v>0</v>
      </c>
      <c r="S56" s="259">
        <v>0</v>
      </c>
      <c r="T56" s="241">
        <v>0</v>
      </c>
    </row>
    <row r="57" spans="1:21" s="122" customFormat="1" ht="18.75" customHeight="1">
      <c r="A57" s="255" t="s">
        <v>175</v>
      </c>
      <c r="B57" s="317" t="s">
        <v>176</v>
      </c>
      <c r="C57" s="318"/>
      <c r="D57" s="318"/>
      <c r="E57" s="319"/>
      <c r="F57" s="254" t="s">
        <v>164</v>
      </c>
      <c r="G57" s="254" t="s">
        <v>177</v>
      </c>
      <c r="H57" s="251">
        <v>74.09251669999999</v>
      </c>
      <c r="I57" s="251">
        <v>58.437314189999995</v>
      </c>
      <c r="J57" s="251">
        <v>55.568528999999998</v>
      </c>
      <c r="K57" s="251">
        <v>44.879245200000007</v>
      </c>
      <c r="L57" s="251">
        <v>36.263815200000003</v>
      </c>
      <c r="M57" s="251">
        <v>26.316489600000001</v>
      </c>
      <c r="N57" s="260">
        <v>29.1990096</v>
      </c>
      <c r="O57" s="260">
        <v>29.408803200000001</v>
      </c>
      <c r="P57" s="260">
        <v>34.448684399999998</v>
      </c>
      <c r="Q57" s="260">
        <v>47.456652600000005</v>
      </c>
      <c r="R57" s="260">
        <v>57.086717399999998</v>
      </c>
      <c r="S57" s="260">
        <v>67.862323799999999</v>
      </c>
      <c r="T57" s="241">
        <v>561.02</v>
      </c>
    </row>
    <row r="58" spans="1:21" s="122" customFormat="1" ht="18.75" customHeight="1">
      <c r="A58" s="255" t="s">
        <v>178</v>
      </c>
      <c r="B58" s="317" t="s">
        <v>179</v>
      </c>
      <c r="C58" s="318"/>
      <c r="D58" s="318"/>
      <c r="E58" s="319"/>
      <c r="F58" s="254" t="s">
        <v>180</v>
      </c>
      <c r="G58" s="254"/>
      <c r="H58" s="252">
        <v>1518.14</v>
      </c>
      <c r="I58" s="239">
        <v>1802.25</v>
      </c>
      <c r="J58" s="252">
        <v>1792.43</v>
      </c>
      <c r="K58" s="239">
        <v>2396.9</v>
      </c>
      <c r="L58" s="239">
        <v>1296.79</v>
      </c>
      <c r="M58" s="239">
        <v>1326.22</v>
      </c>
      <c r="N58" s="239">
        <v>1626.02</v>
      </c>
      <c r="O58" s="239">
        <v>1638.84</v>
      </c>
      <c r="P58" s="239">
        <v>1653.06</v>
      </c>
      <c r="Q58" s="239">
        <v>1783.94</v>
      </c>
      <c r="R58" s="239">
        <v>1455.72</v>
      </c>
      <c r="S58" s="239">
        <v>1779.78</v>
      </c>
      <c r="T58" s="241">
        <v>20070.09</v>
      </c>
      <c r="U58" s="122">
        <f>18620.29/12+18620.29/12*4.6%</f>
        <v>1623.0686116666666</v>
      </c>
    </row>
    <row r="59" spans="1:21" s="122" customFormat="1" ht="18.75" customHeight="1">
      <c r="A59" s="255" t="s">
        <v>181</v>
      </c>
      <c r="B59" s="317" t="s">
        <v>182</v>
      </c>
      <c r="C59" s="318"/>
      <c r="D59" s="318"/>
      <c r="E59" s="319"/>
      <c r="F59" s="254" t="s">
        <v>160</v>
      </c>
      <c r="G59" s="254" t="s">
        <v>183</v>
      </c>
      <c r="H59" s="252">
        <v>0</v>
      </c>
      <c r="I59" s="239">
        <v>0</v>
      </c>
      <c r="J59" s="252">
        <v>0</v>
      </c>
      <c r="K59" s="239">
        <v>0</v>
      </c>
      <c r="L59" s="239">
        <v>0</v>
      </c>
      <c r="M59" s="239">
        <v>0</v>
      </c>
      <c r="N59" s="239">
        <v>0</v>
      </c>
      <c r="O59" s="239">
        <v>0</v>
      </c>
      <c r="P59" s="239">
        <v>0</v>
      </c>
      <c r="Q59" s="239">
        <v>0</v>
      </c>
      <c r="R59" s="241">
        <v>0</v>
      </c>
      <c r="S59" s="241">
        <v>0</v>
      </c>
      <c r="T59" s="241">
        <v>0</v>
      </c>
    </row>
    <row r="60" spans="1:21" s="122" customFormat="1" ht="18.75" customHeight="1">
      <c r="A60" s="255" t="s">
        <v>184</v>
      </c>
      <c r="B60" s="317" t="s">
        <v>185</v>
      </c>
      <c r="C60" s="318"/>
      <c r="D60" s="318"/>
      <c r="E60" s="319"/>
      <c r="F60" s="254" t="s">
        <v>160</v>
      </c>
      <c r="G60" s="254" t="s">
        <v>186</v>
      </c>
      <c r="H60" s="252">
        <v>102135.9</v>
      </c>
      <c r="I60" s="252">
        <v>105318.67</v>
      </c>
      <c r="J60" s="252">
        <v>99603.54</v>
      </c>
      <c r="K60" s="252">
        <v>107570.48</v>
      </c>
      <c r="L60" s="252">
        <v>47026.79</v>
      </c>
      <c r="M60" s="252">
        <v>34900.81</v>
      </c>
      <c r="N60" s="252">
        <v>47478.16</v>
      </c>
      <c r="O60" s="252">
        <v>48196.65</v>
      </c>
      <c r="P60" s="252">
        <v>56946.26</v>
      </c>
      <c r="Q60" s="252">
        <v>84660.44</v>
      </c>
      <c r="R60" s="252">
        <v>83102.69</v>
      </c>
      <c r="S60" s="252">
        <v>120779.43</v>
      </c>
      <c r="T60" s="241">
        <v>937719.82</v>
      </c>
    </row>
    <row r="61" spans="1:21" s="122" customFormat="1" ht="18.75" customHeight="1">
      <c r="A61" s="255" t="s">
        <v>187</v>
      </c>
      <c r="B61" s="317" t="s">
        <v>188</v>
      </c>
      <c r="C61" s="318"/>
      <c r="D61" s="318"/>
      <c r="E61" s="319"/>
      <c r="F61" s="254" t="s">
        <v>160</v>
      </c>
      <c r="G61" s="254" t="s">
        <v>189</v>
      </c>
      <c r="H61" s="243">
        <v>853664.43565</v>
      </c>
      <c r="I61" s="243">
        <v>856847.20565000002</v>
      </c>
      <c r="J61" s="243">
        <v>851132.07565000001</v>
      </c>
      <c r="K61" s="243">
        <v>859099.01564999996</v>
      </c>
      <c r="L61" s="243">
        <v>798555.32565000001</v>
      </c>
      <c r="M61" s="243">
        <v>786429.34565000003</v>
      </c>
      <c r="N61" s="239">
        <v>799006.69565000001</v>
      </c>
      <c r="O61" s="239">
        <v>799725.18565</v>
      </c>
      <c r="P61" s="239">
        <v>808474.79564999999</v>
      </c>
      <c r="Q61" s="239">
        <v>836188.97564999992</v>
      </c>
      <c r="R61" s="239">
        <v>834631.22564999992</v>
      </c>
      <c r="S61" s="239">
        <v>872307.96564999991</v>
      </c>
      <c r="T61" s="241">
        <v>9956062.25</v>
      </c>
    </row>
    <row r="62" spans="1:21" s="122" customFormat="1" ht="18">
      <c r="A62" s="255" t="s">
        <v>190</v>
      </c>
      <c r="B62" s="317" t="s">
        <v>191</v>
      </c>
      <c r="C62" s="318"/>
      <c r="D62" s="318"/>
      <c r="E62" s="319"/>
      <c r="F62" s="254" t="s">
        <v>160</v>
      </c>
      <c r="G62" s="254" t="s">
        <v>205</v>
      </c>
      <c r="H62" s="243">
        <v>170732.88713000002</v>
      </c>
      <c r="I62" s="243">
        <v>171369.44113000002</v>
      </c>
      <c r="J62" s="243">
        <v>170226.41513000001</v>
      </c>
      <c r="K62" s="243">
        <v>171819.80313000001</v>
      </c>
      <c r="L62" s="243">
        <v>159711.06513</v>
      </c>
      <c r="M62" s="243">
        <v>157285.86913000001</v>
      </c>
      <c r="N62" s="243">
        <v>159801.33913000001</v>
      </c>
      <c r="O62" s="243">
        <v>159945.03713000001</v>
      </c>
      <c r="P62" s="243">
        <v>161694.95913</v>
      </c>
      <c r="Q62" s="243">
        <v>167237.79512999998</v>
      </c>
      <c r="R62" s="243">
        <v>166926.24513</v>
      </c>
      <c r="S62" s="243">
        <v>174461.59312999999</v>
      </c>
      <c r="T62" s="241">
        <v>1991212.45</v>
      </c>
    </row>
    <row r="63" spans="1:21" s="122" customFormat="1" ht="18.75" customHeight="1">
      <c r="A63" s="237" t="s">
        <v>192</v>
      </c>
      <c r="B63" s="324" t="s">
        <v>193</v>
      </c>
      <c r="C63" s="318"/>
      <c r="D63" s="318"/>
      <c r="E63" s="319"/>
      <c r="F63" s="253" t="s">
        <v>160</v>
      </c>
      <c r="G63" s="253" t="s">
        <v>194</v>
      </c>
      <c r="H63" s="236">
        <v>1024397.32278</v>
      </c>
      <c r="I63" s="244">
        <v>1028216.66</v>
      </c>
      <c r="J63" s="244">
        <v>1021358.5</v>
      </c>
      <c r="K63" s="244">
        <v>1030918.83</v>
      </c>
      <c r="L63" s="244">
        <v>958266.4</v>
      </c>
      <c r="M63" s="244">
        <v>943715.21</v>
      </c>
      <c r="N63" s="244">
        <v>958808.04</v>
      </c>
      <c r="O63" s="244">
        <v>959670.22</v>
      </c>
      <c r="P63" s="244">
        <v>970169.76</v>
      </c>
      <c r="Q63" s="244">
        <v>1003426.77</v>
      </c>
      <c r="R63" s="244">
        <v>1001557.47</v>
      </c>
      <c r="S63" s="244">
        <v>1046769.56</v>
      </c>
      <c r="T63" s="246">
        <v>11947274.74</v>
      </c>
    </row>
    <row r="65" spans="8:19">
      <c r="H65" s="196">
        <v>762739.22363805538</v>
      </c>
      <c r="I65" s="196">
        <v>740081.96</v>
      </c>
      <c r="J65" s="196">
        <v>729655.13</v>
      </c>
      <c r="K65" s="196">
        <v>709088.67</v>
      </c>
      <c r="L65" s="196">
        <v>707297.83</v>
      </c>
      <c r="M65" s="196">
        <v>675201.98</v>
      </c>
      <c r="N65" s="196">
        <v>700521.61</v>
      </c>
      <c r="O65" s="196">
        <v>697977.57</v>
      </c>
      <c r="P65" s="196">
        <v>726626.67</v>
      </c>
      <c r="Q65" s="196">
        <v>752147.01</v>
      </c>
      <c r="R65" s="196">
        <v>791519.6</v>
      </c>
      <c r="S65" s="196">
        <v>819761.88</v>
      </c>
    </row>
  </sheetData>
  <mergeCells count="24">
    <mergeCell ref="B62:E62"/>
    <mergeCell ref="B63:E63"/>
    <mergeCell ref="B56:E56"/>
    <mergeCell ref="B57:E57"/>
    <mergeCell ref="B58:E58"/>
    <mergeCell ref="B59:E59"/>
    <mergeCell ref="B60:E60"/>
    <mergeCell ref="B61:E61"/>
    <mergeCell ref="B55:E55"/>
    <mergeCell ref="B50:E50"/>
    <mergeCell ref="B51:E51"/>
    <mergeCell ref="B52:E52"/>
    <mergeCell ref="B53:E53"/>
    <mergeCell ref="B54:E54"/>
    <mergeCell ref="B49:E49"/>
    <mergeCell ref="B48:E48"/>
    <mergeCell ref="B24:G24"/>
    <mergeCell ref="A3:I3"/>
    <mergeCell ref="A4:I4"/>
    <mergeCell ref="A6:A7"/>
    <mergeCell ref="B6:B7"/>
    <mergeCell ref="C6:E6"/>
    <mergeCell ref="F6:H6"/>
    <mergeCell ref="I6:I7"/>
  </mergeCells>
  <printOptions horizontalCentered="1"/>
  <pageMargins left="0.51181102362204722" right="0.51181102362204722" top="0.74803149606299213" bottom="0.74803149606299213" header="0.31496062992125984" footer="0.31496062992125984"/>
  <pageSetup paperSize="9" scale="72"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view="pageBreakPreview" zoomScaleSheetLayoutView="100" workbookViewId="0">
      <pane ySplit="4" topLeftCell="A5" activePane="bottomLeft" state="frozen"/>
      <selection pane="bottomLeft" activeCell="F10" sqref="F10"/>
    </sheetView>
  </sheetViews>
  <sheetFormatPr defaultColWidth="9.109375" defaultRowHeight="18"/>
  <cols>
    <col min="1" max="1" width="3.88671875" style="9" customWidth="1"/>
    <col min="2" max="2" width="22.6640625" style="10" customWidth="1"/>
    <col min="3" max="3" width="13" style="9" customWidth="1"/>
    <col min="4" max="4" width="11.33203125" style="9" customWidth="1"/>
    <col min="5" max="5" width="10.5546875" style="9" customWidth="1"/>
    <col min="6" max="6" width="14.109375" style="9" customWidth="1"/>
    <col min="7" max="7" width="17.109375" style="9" bestFit="1" customWidth="1"/>
    <col min="8" max="8" width="12.109375" style="9" customWidth="1"/>
    <col min="9" max="9" width="12.88671875" style="9" bestFit="1" customWidth="1"/>
    <col min="10" max="11" width="11.5546875" style="9" customWidth="1"/>
    <col min="12" max="12" width="15.88671875" style="9" customWidth="1"/>
    <col min="13" max="13" width="8.6640625" style="9" customWidth="1"/>
    <col min="14" max="14" width="9.109375" style="9" hidden="1" customWidth="1"/>
    <col min="15" max="16384" width="9.109375" style="9"/>
  </cols>
  <sheetData>
    <row r="1" spans="1:13">
      <c r="A1" s="276"/>
      <c r="B1" s="167"/>
      <c r="C1" s="151"/>
      <c r="E1" s="151"/>
      <c r="F1" s="151"/>
      <c r="G1" s="151"/>
      <c r="H1" s="151"/>
      <c r="I1" s="151"/>
      <c r="J1" s="151"/>
      <c r="K1" s="151"/>
      <c r="L1" s="223" t="s">
        <v>66</v>
      </c>
      <c r="M1" s="264"/>
    </row>
    <row r="2" spans="1:13" s="10" customFormat="1">
      <c r="A2" s="325" t="s">
        <v>292</v>
      </c>
      <c r="B2" s="325"/>
      <c r="C2" s="325"/>
      <c r="D2" s="325"/>
      <c r="E2" s="325"/>
      <c r="F2" s="325"/>
      <c r="G2" s="325"/>
      <c r="H2" s="325"/>
      <c r="I2" s="325"/>
      <c r="J2" s="325"/>
      <c r="K2" s="325"/>
      <c r="L2" s="325"/>
      <c r="M2" s="151"/>
    </row>
    <row r="3" spans="1:13" s="10" customFormat="1">
      <c r="A3" s="267"/>
      <c r="B3" s="267"/>
      <c r="C3" s="267"/>
      <c r="D3" s="267"/>
      <c r="E3" s="267"/>
      <c r="F3" s="267"/>
      <c r="G3" s="267"/>
      <c r="H3" s="267"/>
      <c r="I3" s="267"/>
      <c r="J3" s="267"/>
      <c r="K3" s="267"/>
      <c r="L3" s="267"/>
      <c r="M3" s="151"/>
    </row>
    <row r="4" spans="1:13" ht="39" customHeight="1">
      <c r="A4" s="152" t="s">
        <v>23</v>
      </c>
      <c r="B4" s="152" t="s">
        <v>57</v>
      </c>
      <c r="C4" s="152" t="s">
        <v>58</v>
      </c>
      <c r="D4" s="152" t="s">
        <v>59</v>
      </c>
      <c r="E4" s="152" t="s">
        <v>60</v>
      </c>
      <c r="F4" s="152" t="s">
        <v>61</v>
      </c>
      <c r="G4" s="152" t="s">
        <v>62</v>
      </c>
      <c r="H4" s="152" t="s">
        <v>63</v>
      </c>
      <c r="I4" s="152" t="s">
        <v>64</v>
      </c>
      <c r="J4" s="152" t="s">
        <v>65</v>
      </c>
      <c r="K4" s="152" t="s">
        <v>147</v>
      </c>
      <c r="L4" s="152" t="s">
        <v>148</v>
      </c>
      <c r="M4" s="152" t="s">
        <v>229</v>
      </c>
    </row>
    <row r="5" spans="1:13" s="225" customFormat="1" ht="37.200000000000003" customHeight="1">
      <c r="A5" s="226">
        <v>1</v>
      </c>
      <c r="B5" s="153" t="s">
        <v>256</v>
      </c>
      <c r="C5" s="154">
        <v>2012</v>
      </c>
      <c r="D5" s="155"/>
      <c r="E5" s="154">
        <v>321</v>
      </c>
      <c r="F5" s="154">
        <v>500</v>
      </c>
      <c r="G5" s="229">
        <v>0.3115</v>
      </c>
      <c r="H5" s="154">
        <v>127.73</v>
      </c>
      <c r="I5" s="154">
        <v>0</v>
      </c>
      <c r="J5" s="154">
        <v>0</v>
      </c>
      <c r="K5" s="226">
        <f t="shared" ref="K5:K8" si="0">3347.02-(L5*6)</f>
        <v>3253.54</v>
      </c>
      <c r="L5" s="227">
        <v>15.58</v>
      </c>
      <c r="M5" s="154">
        <f t="shared" ref="M5:M8" si="1">L5*12</f>
        <v>186.96</v>
      </c>
    </row>
    <row r="6" spans="1:13" s="225" customFormat="1" ht="43.2" customHeight="1">
      <c r="A6" s="226">
        <v>2</v>
      </c>
      <c r="B6" s="153" t="s">
        <v>257</v>
      </c>
      <c r="C6" s="154">
        <v>2012</v>
      </c>
      <c r="D6" s="155"/>
      <c r="E6" s="154">
        <v>149</v>
      </c>
      <c r="F6" s="154">
        <v>40</v>
      </c>
      <c r="G6" s="229">
        <v>0.67110000000000003</v>
      </c>
      <c r="H6" s="154">
        <v>22.01</v>
      </c>
      <c r="I6" s="154">
        <v>0</v>
      </c>
      <c r="J6" s="154">
        <v>0</v>
      </c>
      <c r="K6" s="226">
        <f t="shared" si="0"/>
        <v>3330.94</v>
      </c>
      <c r="L6" s="227">
        <v>2.68</v>
      </c>
      <c r="M6" s="154">
        <f t="shared" si="1"/>
        <v>32.160000000000004</v>
      </c>
    </row>
    <row r="7" spans="1:13" s="225" customFormat="1" ht="43.2" customHeight="1">
      <c r="A7" s="226">
        <v>3</v>
      </c>
      <c r="B7" s="153" t="s">
        <v>258</v>
      </c>
      <c r="C7" s="154">
        <v>2012</v>
      </c>
      <c r="D7" s="155"/>
      <c r="E7" s="154">
        <v>149</v>
      </c>
      <c r="F7" s="154">
        <v>40</v>
      </c>
      <c r="G7" s="229">
        <v>0.67110000000000003</v>
      </c>
      <c r="H7" s="154">
        <v>22.01</v>
      </c>
      <c r="I7" s="154">
        <v>0</v>
      </c>
      <c r="J7" s="154">
        <v>0</v>
      </c>
      <c r="K7" s="226">
        <f t="shared" si="0"/>
        <v>3330.94</v>
      </c>
      <c r="L7" s="227">
        <v>2.68</v>
      </c>
      <c r="M7" s="154">
        <f t="shared" si="1"/>
        <v>32.160000000000004</v>
      </c>
    </row>
    <row r="8" spans="1:13" s="225" customFormat="1" ht="43.2" customHeight="1">
      <c r="A8" s="226">
        <v>4</v>
      </c>
      <c r="B8" s="153" t="s">
        <v>259</v>
      </c>
      <c r="C8" s="154">
        <v>2018</v>
      </c>
      <c r="D8" s="155"/>
      <c r="E8" s="154">
        <v>361</v>
      </c>
      <c r="F8" s="154">
        <v>240</v>
      </c>
      <c r="G8" s="229"/>
      <c r="H8" s="154">
        <v>23.95</v>
      </c>
      <c r="I8" s="154">
        <v>0</v>
      </c>
      <c r="J8" s="154">
        <v>0</v>
      </c>
      <c r="K8" s="226">
        <f t="shared" si="0"/>
        <v>3343</v>
      </c>
      <c r="L8" s="227">
        <v>0.67</v>
      </c>
      <c r="M8" s="154">
        <f t="shared" si="1"/>
        <v>8.0400000000000009</v>
      </c>
    </row>
    <row r="9" spans="1:13">
      <c r="A9" s="154" t="s">
        <v>29</v>
      </c>
      <c r="B9" s="153"/>
      <c r="C9" s="154"/>
      <c r="D9" s="155"/>
      <c r="E9" s="154"/>
      <c r="F9" s="154">
        <f>SUM(F5:F8)</f>
        <v>820</v>
      </c>
      <c r="G9" s="154"/>
      <c r="H9" s="154">
        <f>SUM(H5:H8)</f>
        <v>195.7</v>
      </c>
      <c r="I9" s="154"/>
      <c r="J9" s="154">
        <f>SUM(J5:J8)</f>
        <v>0</v>
      </c>
      <c r="K9" s="154">
        <f>SUM(K5:K8)</f>
        <v>13258.42</v>
      </c>
      <c r="L9" s="154">
        <f>SUM(L5:L8)</f>
        <v>21.610000000000003</v>
      </c>
      <c r="M9" s="157">
        <f>SUM(M5:M8)</f>
        <v>259.32</v>
      </c>
    </row>
    <row r="10" spans="1:13">
      <c r="A10" s="158"/>
      <c r="B10" s="159"/>
      <c r="C10" s="158"/>
      <c r="D10" s="156"/>
      <c r="E10" s="158"/>
      <c r="F10" s="158"/>
      <c r="G10" s="158"/>
      <c r="H10" s="158"/>
      <c r="I10" s="158"/>
      <c r="J10" s="158"/>
      <c r="K10" s="158"/>
      <c r="L10" s="160"/>
      <c r="M10" s="161"/>
    </row>
    <row r="11" spans="1:13">
      <c r="M11" s="151"/>
    </row>
  </sheetData>
  <mergeCells count="1">
    <mergeCell ref="A2:L2"/>
  </mergeCells>
  <pageMargins left="0.51181102362204722" right="0.31496062992125984" top="0.35433070866141736" bottom="0.35433070866141736" header="0.31496062992125984" footer="0.31496062992125984"/>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4"/>
  <sheetViews>
    <sheetView view="pageBreakPreview" zoomScale="77" zoomScaleNormal="90" zoomScaleSheetLayoutView="77" workbookViewId="0">
      <selection activeCell="C6" sqref="C6"/>
    </sheetView>
  </sheetViews>
  <sheetFormatPr defaultColWidth="9.109375" defaultRowHeight="15.6"/>
  <cols>
    <col min="1" max="1" width="12" style="12" customWidth="1"/>
    <col min="2" max="2" width="33.33203125" style="11" customWidth="1"/>
    <col min="3" max="3" width="20.5546875" style="11" customWidth="1"/>
    <col min="4" max="4" width="22.6640625" style="11" customWidth="1"/>
    <col min="5" max="5" width="26.33203125" style="11" customWidth="1"/>
    <col min="6" max="6" width="27.6640625" style="11" customWidth="1"/>
    <col min="7" max="16384" width="9.109375" style="11"/>
  </cols>
  <sheetData>
    <row r="2" spans="1:6">
      <c r="A2" s="329" t="s">
        <v>71</v>
      </c>
      <c r="B2" s="329"/>
      <c r="C2" s="329"/>
      <c r="D2" s="329"/>
      <c r="E2" s="329"/>
      <c r="F2" s="329"/>
    </row>
    <row r="3" spans="1:6" ht="30" customHeight="1">
      <c r="A3" s="330" t="s">
        <v>293</v>
      </c>
      <c r="B3" s="330"/>
      <c r="C3" s="330"/>
      <c r="D3" s="330"/>
      <c r="E3" s="330"/>
      <c r="F3" s="330"/>
    </row>
    <row r="4" spans="1:6">
      <c r="A4" s="65"/>
      <c r="B4" s="66"/>
      <c r="C4" s="66"/>
      <c r="D4" s="66"/>
      <c r="E4" s="66"/>
      <c r="F4" s="67"/>
    </row>
    <row r="5" spans="1:6" ht="76.5" customHeight="1">
      <c r="A5" s="14" t="s">
        <v>72</v>
      </c>
      <c r="B5" s="14" t="s">
        <v>67</v>
      </c>
      <c r="C5" s="14" t="s">
        <v>70</v>
      </c>
      <c r="D5" s="14" t="s">
        <v>68</v>
      </c>
      <c r="E5" s="14" t="s">
        <v>69</v>
      </c>
      <c r="F5" s="68" t="s">
        <v>297</v>
      </c>
    </row>
    <row r="6" spans="1:6" s="13" customFormat="1" ht="40.950000000000003" customHeight="1">
      <c r="A6" s="272">
        <v>1</v>
      </c>
      <c r="B6" s="273" t="s">
        <v>314</v>
      </c>
      <c r="C6" s="273" t="s">
        <v>295</v>
      </c>
      <c r="D6" s="273" t="s">
        <v>296</v>
      </c>
      <c r="E6" s="275">
        <v>47483</v>
      </c>
      <c r="F6" s="274">
        <v>800</v>
      </c>
    </row>
    <row r="7" spans="1:6" s="140" customFormat="1" ht="38.4" customHeight="1">
      <c r="A7" s="272">
        <v>2</v>
      </c>
      <c r="B7" s="273" t="s">
        <v>315</v>
      </c>
      <c r="C7" s="273" t="s">
        <v>298</v>
      </c>
      <c r="D7" s="273" t="s">
        <v>299</v>
      </c>
      <c r="E7" s="275">
        <v>47118</v>
      </c>
      <c r="F7" s="274">
        <v>800</v>
      </c>
    </row>
    <row r="8" spans="1:6" s="140" customFormat="1" ht="25.95" customHeight="1">
      <c r="A8" s="272">
        <v>3</v>
      </c>
      <c r="B8" s="273" t="s">
        <v>316</v>
      </c>
      <c r="C8" s="273" t="s">
        <v>300</v>
      </c>
      <c r="D8" s="273" t="s">
        <v>301</v>
      </c>
      <c r="E8" s="275">
        <v>47118</v>
      </c>
      <c r="F8" s="274">
        <v>800</v>
      </c>
    </row>
    <row r="9" spans="1:6" s="140" customFormat="1" ht="49.2" customHeight="1">
      <c r="A9" s="272">
        <v>4</v>
      </c>
      <c r="B9" s="273" t="s">
        <v>317</v>
      </c>
      <c r="C9" s="273" t="s">
        <v>302</v>
      </c>
      <c r="D9" s="273" t="s">
        <v>303</v>
      </c>
      <c r="E9" s="275">
        <v>46387</v>
      </c>
      <c r="F9" s="274">
        <v>60000</v>
      </c>
    </row>
    <row r="10" spans="1:6" s="140" customFormat="1" ht="28.2" customHeight="1">
      <c r="A10" s="71">
        <v>5</v>
      </c>
      <c r="B10" s="273" t="s">
        <v>318</v>
      </c>
      <c r="C10" s="273" t="s">
        <v>304</v>
      </c>
      <c r="D10" s="273" t="s">
        <v>305</v>
      </c>
      <c r="E10" s="275">
        <v>47118</v>
      </c>
      <c r="F10" s="274">
        <v>800</v>
      </c>
    </row>
    <row r="11" spans="1:6" s="140" customFormat="1" ht="28.2" customHeight="1">
      <c r="A11" s="71">
        <v>6</v>
      </c>
      <c r="B11" s="273" t="s">
        <v>319</v>
      </c>
      <c r="C11" s="273" t="s">
        <v>306</v>
      </c>
      <c r="D11" s="273" t="s">
        <v>307</v>
      </c>
      <c r="E11" s="275">
        <v>46387</v>
      </c>
      <c r="F11" s="274">
        <v>8000</v>
      </c>
    </row>
    <row r="12" spans="1:6" s="140" customFormat="1" ht="69.599999999999994" customHeight="1">
      <c r="A12" s="71">
        <v>7</v>
      </c>
      <c r="B12" s="273" t="s">
        <v>308</v>
      </c>
      <c r="C12" s="273" t="s">
        <v>309</v>
      </c>
      <c r="D12" s="273" t="s">
        <v>310</v>
      </c>
      <c r="E12" s="275">
        <v>46387</v>
      </c>
      <c r="F12" s="274">
        <v>280000</v>
      </c>
    </row>
    <row r="13" spans="1:6" s="140" customFormat="1" ht="28.2" customHeight="1">
      <c r="A13" s="71">
        <v>8</v>
      </c>
      <c r="B13" s="273" t="s">
        <v>313</v>
      </c>
      <c r="C13" s="273" t="s">
        <v>311</v>
      </c>
      <c r="D13" s="273" t="s">
        <v>312</v>
      </c>
      <c r="E13" s="275">
        <v>48579</v>
      </c>
      <c r="F13" s="274">
        <v>200000</v>
      </c>
    </row>
    <row r="14" spans="1:6" s="140" customFormat="1" ht="47.4" customHeight="1">
      <c r="A14" s="71">
        <v>9</v>
      </c>
      <c r="B14" s="273" t="s">
        <v>320</v>
      </c>
      <c r="C14" s="273" t="s">
        <v>321</v>
      </c>
      <c r="D14" s="273" t="s">
        <v>322</v>
      </c>
      <c r="E14" s="275">
        <v>47118</v>
      </c>
      <c r="F14" s="274">
        <v>8000</v>
      </c>
    </row>
    <row r="15" spans="1:6" s="140" customFormat="1" ht="29.4" customHeight="1">
      <c r="A15" s="71">
        <v>10</v>
      </c>
      <c r="B15" s="69" t="s">
        <v>324</v>
      </c>
      <c r="C15" s="231" t="s">
        <v>325</v>
      </c>
      <c r="D15" s="69" t="s">
        <v>323</v>
      </c>
      <c r="E15" s="232">
        <v>47118</v>
      </c>
      <c r="F15" s="70">
        <v>8000</v>
      </c>
    </row>
    <row r="16" spans="1:6" s="140" customFormat="1" ht="42.6" customHeight="1">
      <c r="A16" s="71">
        <v>11</v>
      </c>
      <c r="B16" s="69" t="s">
        <v>327</v>
      </c>
      <c r="C16" s="231" t="s">
        <v>328</v>
      </c>
      <c r="D16" s="69" t="s">
        <v>326</v>
      </c>
      <c r="E16" s="232">
        <v>47118</v>
      </c>
      <c r="F16" s="70">
        <v>8000</v>
      </c>
    </row>
    <row r="17" spans="1:6" s="140" customFormat="1" ht="39" customHeight="1">
      <c r="A17" s="71">
        <v>13</v>
      </c>
      <c r="B17" s="69"/>
      <c r="C17" s="231"/>
      <c r="D17" s="69"/>
      <c r="E17" s="232"/>
      <c r="F17" s="70"/>
    </row>
    <row r="18" spans="1:6" s="140" customFormat="1" ht="39" customHeight="1">
      <c r="A18" s="71">
        <v>14</v>
      </c>
      <c r="B18" s="69"/>
      <c r="C18" s="231"/>
      <c r="D18" s="69"/>
      <c r="E18" s="232"/>
      <c r="F18" s="70"/>
    </row>
    <row r="19" spans="1:6" s="140" customFormat="1" ht="39" customHeight="1">
      <c r="A19" s="71">
        <v>15</v>
      </c>
      <c r="B19" s="69"/>
      <c r="C19" s="231"/>
      <c r="D19" s="69"/>
      <c r="E19" s="232"/>
      <c r="F19" s="70"/>
    </row>
    <row r="20" spans="1:6">
      <c r="A20" s="326"/>
      <c r="B20" s="327"/>
      <c r="C20" s="327"/>
      <c r="D20" s="327"/>
      <c r="E20" s="328"/>
      <c r="F20" s="72">
        <f>SUM(F6:F19)</f>
        <v>575200</v>
      </c>
    </row>
    <row r="21" spans="1:6">
      <c r="A21" s="73"/>
      <c r="B21" s="140"/>
      <c r="C21" s="140"/>
      <c r="D21" s="140"/>
      <c r="E21" s="140"/>
      <c r="F21" s="74"/>
    </row>
    <row r="22" spans="1:6">
      <c r="A22" s="73"/>
      <c r="B22" s="13"/>
      <c r="C22" s="13"/>
      <c r="D22" s="13"/>
      <c r="E22" s="13"/>
      <c r="F22" s="74"/>
    </row>
    <row r="23" spans="1:6">
      <c r="A23" s="73"/>
      <c r="B23" s="13"/>
      <c r="C23" s="13"/>
      <c r="D23" s="13"/>
      <c r="E23" s="13"/>
      <c r="F23" s="74"/>
    </row>
    <row r="24" spans="1:6">
      <c r="A24" s="73"/>
      <c r="B24" s="13"/>
      <c r="C24" s="13"/>
      <c r="D24" s="13"/>
      <c r="E24" s="13"/>
      <c r="F24" s="74"/>
    </row>
  </sheetData>
  <mergeCells count="3">
    <mergeCell ref="A20:E20"/>
    <mergeCell ref="A2:F2"/>
    <mergeCell ref="A3:F3"/>
  </mergeCells>
  <printOptions horizontalCentered="1"/>
  <pageMargins left="0.70866141732283472" right="0.70866141732283472" top="0.74803149606299213" bottom="0.74803149606299213" header="0.31496062992125984" footer="0.31496062992125984"/>
  <pageSetup paperSize="9" scale="6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53"/>
  <sheetViews>
    <sheetView tabSelected="1" view="pageBreakPreview" zoomScale="77" zoomScaleNormal="80" zoomScaleSheetLayoutView="77" workbookViewId="0">
      <selection activeCell="C44" sqref="C44:P45"/>
    </sheetView>
  </sheetViews>
  <sheetFormatPr defaultColWidth="9.109375" defaultRowHeight="15.6"/>
  <cols>
    <col min="1" max="1" width="9.109375" style="26"/>
    <col min="2" max="2" width="43.33203125" style="27" customWidth="1"/>
    <col min="3" max="3" width="11.88671875" style="20" customWidth="1"/>
    <col min="4" max="4" width="14.5546875" style="279" customWidth="1"/>
    <col min="5" max="5" width="18.33203125" style="26" customWidth="1"/>
    <col min="6" max="6" width="22.6640625" style="26" customWidth="1"/>
    <col min="7" max="7" width="22.88671875" style="26" customWidth="1"/>
    <col min="8" max="8" width="17" style="279" customWidth="1"/>
    <col min="9" max="11" width="21.6640625" style="26" customWidth="1"/>
    <col min="12" max="12" width="18.109375" style="26" customWidth="1"/>
    <col min="13" max="13" width="17.109375" style="26" customWidth="1"/>
    <col min="14" max="15" width="20.33203125" style="26" customWidth="1"/>
    <col min="16" max="16" width="21" style="26" customWidth="1"/>
    <col min="17" max="16384" width="9.109375" style="26"/>
  </cols>
  <sheetData>
    <row r="1" spans="1:79">
      <c r="P1" s="28" t="s">
        <v>105</v>
      </c>
      <c r="Q1" s="28"/>
    </row>
    <row r="2" spans="1:79" s="15" customFormat="1" ht="18.75" customHeight="1">
      <c r="A2" s="331" t="s">
        <v>294</v>
      </c>
      <c r="B2" s="331"/>
      <c r="C2" s="331"/>
      <c r="D2" s="331"/>
      <c r="E2" s="331"/>
      <c r="F2" s="331"/>
      <c r="G2" s="331"/>
      <c r="H2" s="331"/>
      <c r="I2" s="331"/>
      <c r="J2" s="331"/>
      <c r="K2" s="331"/>
      <c r="L2" s="331"/>
      <c r="M2" s="331"/>
      <c r="N2" s="331"/>
      <c r="O2" s="332"/>
      <c r="P2" s="331"/>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row>
    <row r="3" spans="1:79" s="15" customFormat="1" ht="18.75" customHeight="1">
      <c r="A3" s="277"/>
      <c r="B3" s="277"/>
      <c r="C3" s="277"/>
      <c r="D3" s="277"/>
      <c r="E3" s="277"/>
      <c r="F3" s="277"/>
      <c r="G3" s="277"/>
      <c r="H3" s="277"/>
      <c r="I3" s="277"/>
      <c r="J3" s="277"/>
      <c r="K3" s="277"/>
      <c r="L3" s="277"/>
      <c r="M3" s="277"/>
      <c r="N3" s="277"/>
      <c r="O3" s="277"/>
      <c r="P3" s="277"/>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row>
    <row r="4" spans="1:79" s="20" customFormat="1" ht="88.5" customHeight="1">
      <c r="A4" s="16" t="s">
        <v>23</v>
      </c>
      <c r="B4" s="17" t="s">
        <v>73</v>
      </c>
      <c r="C4" s="17" t="s">
        <v>74</v>
      </c>
      <c r="D4" s="18" t="s">
        <v>75</v>
      </c>
      <c r="E4" s="19" t="s">
        <v>76</v>
      </c>
      <c r="F4" s="19" t="s">
        <v>77</v>
      </c>
      <c r="G4" s="19" t="s">
        <v>78</v>
      </c>
      <c r="H4" s="19" t="s">
        <v>79</v>
      </c>
      <c r="I4" s="19" t="s">
        <v>77</v>
      </c>
      <c r="J4" s="19" t="s">
        <v>80</v>
      </c>
      <c r="K4" s="19" t="s">
        <v>81</v>
      </c>
      <c r="L4" s="19" t="s">
        <v>82</v>
      </c>
      <c r="M4" s="19" t="s">
        <v>83</v>
      </c>
      <c r="N4" s="19" t="s">
        <v>84</v>
      </c>
      <c r="O4" s="19" t="s">
        <v>286</v>
      </c>
      <c r="P4" s="19" t="s">
        <v>85</v>
      </c>
    </row>
    <row r="5" spans="1:79" s="24" customFormat="1" ht="18.75" customHeight="1">
      <c r="A5" s="21" t="s">
        <v>86</v>
      </c>
      <c r="B5" s="22" t="s">
        <v>87</v>
      </c>
      <c r="C5" s="23" t="s">
        <v>88</v>
      </c>
      <c r="D5" s="280" t="s">
        <v>132</v>
      </c>
      <c r="E5" s="76">
        <f>SUM(E6:E23)</f>
        <v>47383.165999999997</v>
      </c>
      <c r="F5" s="76">
        <f>SUM(F6:F23)</f>
        <v>47383.165999999997</v>
      </c>
      <c r="G5" s="76">
        <f>SUM(G6:G23)</f>
        <v>47383.165999999997</v>
      </c>
      <c r="H5" s="281" t="s">
        <v>132</v>
      </c>
      <c r="I5" s="76">
        <f>SUM(I6:I23)</f>
        <v>47383.165999999997</v>
      </c>
      <c r="J5" s="76">
        <f>SUM(J6:J23)</f>
        <v>43517.764999999999</v>
      </c>
      <c r="K5" s="76">
        <f>SUM(K6:K23)</f>
        <v>23691.582999999999</v>
      </c>
      <c r="L5" s="76">
        <v>0</v>
      </c>
      <c r="M5" s="76">
        <f>SUM(M6:M23)</f>
        <v>205.51300000000001</v>
      </c>
      <c r="N5" s="76">
        <f>SUM(N6:N23)</f>
        <v>3865.4010000000003</v>
      </c>
      <c r="O5" s="76">
        <f>SUM(O6:O23)</f>
        <v>205.50900000000001</v>
      </c>
      <c r="P5" s="76">
        <f>SUM(P6:P23)</f>
        <v>3865.4010000000003</v>
      </c>
    </row>
    <row r="6" spans="1:79" s="284" customFormat="1" ht="57" customHeight="1">
      <c r="A6" s="270" t="s">
        <v>330</v>
      </c>
      <c r="B6" s="288" t="s">
        <v>271</v>
      </c>
      <c r="C6" s="271" t="s">
        <v>88</v>
      </c>
      <c r="D6" s="294" t="s">
        <v>281</v>
      </c>
      <c r="E6" s="295">
        <v>130</v>
      </c>
      <c r="F6" s="295">
        <f t="shared" ref="F6:F21" si="0">E6</f>
        <v>130</v>
      </c>
      <c r="G6" s="295">
        <f t="shared" ref="G6:G21" si="1">E6</f>
        <v>130</v>
      </c>
      <c r="H6" s="295" t="s">
        <v>132</v>
      </c>
      <c r="I6" s="295">
        <f t="shared" ref="I6:I21" si="2">E6</f>
        <v>130</v>
      </c>
      <c r="J6" s="296">
        <f t="shared" ref="J6:J21" si="3">I6-N6</f>
        <v>99.820999999999998</v>
      </c>
      <c r="K6" s="295">
        <f t="shared" ref="K6:K21" si="4">I6/2</f>
        <v>65</v>
      </c>
      <c r="L6" s="295">
        <v>6</v>
      </c>
      <c r="M6" s="297">
        <v>0.77300000000000002</v>
      </c>
      <c r="N6" s="295">
        <v>30.178999999999998</v>
      </c>
      <c r="O6" s="296">
        <f>M6</f>
        <v>0.77300000000000002</v>
      </c>
      <c r="P6" s="295">
        <f>N6</f>
        <v>30.178999999999998</v>
      </c>
    </row>
    <row r="7" spans="1:79" s="284" customFormat="1" ht="36.6" customHeight="1">
      <c r="A7" s="270" t="s">
        <v>331</v>
      </c>
      <c r="B7" s="288" t="s">
        <v>268</v>
      </c>
      <c r="C7" s="271" t="s">
        <v>88</v>
      </c>
      <c r="D7" s="294" t="s">
        <v>279</v>
      </c>
      <c r="E7" s="295">
        <v>1170</v>
      </c>
      <c r="F7" s="295">
        <f t="shared" si="0"/>
        <v>1170</v>
      </c>
      <c r="G7" s="295">
        <f t="shared" si="1"/>
        <v>1170</v>
      </c>
      <c r="H7" s="295" t="s">
        <v>132</v>
      </c>
      <c r="I7" s="295">
        <f t="shared" si="2"/>
        <v>1170</v>
      </c>
      <c r="J7" s="296">
        <f t="shared" si="3"/>
        <v>897.23900000000003</v>
      </c>
      <c r="K7" s="295">
        <f t="shared" si="4"/>
        <v>585</v>
      </c>
      <c r="L7" s="295">
        <v>6</v>
      </c>
      <c r="M7" s="297">
        <v>7.1779999999999999</v>
      </c>
      <c r="N7" s="295">
        <v>272.76100000000002</v>
      </c>
      <c r="O7" s="296">
        <v>7.18</v>
      </c>
      <c r="P7" s="295">
        <f t="shared" ref="P7:P21" si="5">N7</f>
        <v>272.76100000000002</v>
      </c>
    </row>
    <row r="8" spans="1:79" s="284" customFormat="1" ht="39.6" customHeight="1">
      <c r="A8" s="270" t="s">
        <v>332</v>
      </c>
      <c r="B8" s="288" t="s">
        <v>269</v>
      </c>
      <c r="C8" s="271" t="s">
        <v>88</v>
      </c>
      <c r="D8" s="294" t="s">
        <v>279</v>
      </c>
      <c r="E8" s="295">
        <v>1470</v>
      </c>
      <c r="F8" s="295">
        <f t="shared" si="0"/>
        <v>1470</v>
      </c>
      <c r="G8" s="295">
        <f t="shared" si="1"/>
        <v>1470</v>
      </c>
      <c r="H8" s="295" t="s">
        <v>132</v>
      </c>
      <c r="I8" s="295">
        <f t="shared" si="2"/>
        <v>1470</v>
      </c>
      <c r="J8" s="296">
        <f t="shared" si="3"/>
        <v>1129.3899999999999</v>
      </c>
      <c r="K8" s="295">
        <f t="shared" si="4"/>
        <v>735</v>
      </c>
      <c r="L8" s="295">
        <v>6</v>
      </c>
      <c r="M8" s="297">
        <v>8.9629999999999992</v>
      </c>
      <c r="N8" s="295">
        <v>340.61</v>
      </c>
      <c r="O8" s="296">
        <v>8.9600000000000009</v>
      </c>
      <c r="P8" s="295">
        <f t="shared" si="5"/>
        <v>340.61</v>
      </c>
    </row>
    <row r="9" spans="1:79" s="284" customFormat="1" ht="37.950000000000003" customHeight="1">
      <c r="A9" s="270" t="s">
        <v>333</v>
      </c>
      <c r="B9" s="288" t="s">
        <v>270</v>
      </c>
      <c r="C9" s="271" t="s">
        <v>88</v>
      </c>
      <c r="D9" s="294" t="s">
        <v>280</v>
      </c>
      <c r="E9" s="295">
        <v>135</v>
      </c>
      <c r="F9" s="295">
        <f t="shared" si="0"/>
        <v>135</v>
      </c>
      <c r="G9" s="295">
        <f t="shared" si="1"/>
        <v>135</v>
      </c>
      <c r="H9" s="295" t="s">
        <v>132</v>
      </c>
      <c r="I9" s="295">
        <f t="shared" si="2"/>
        <v>135</v>
      </c>
      <c r="J9" s="296">
        <f t="shared" si="3"/>
        <v>103.661</v>
      </c>
      <c r="K9" s="295">
        <f t="shared" si="4"/>
        <v>67.5</v>
      </c>
      <c r="L9" s="295">
        <v>6</v>
      </c>
      <c r="M9" s="297">
        <v>0.80300000000000005</v>
      </c>
      <c r="N9" s="295">
        <v>31.338999999999999</v>
      </c>
      <c r="O9" s="296">
        <v>0.8</v>
      </c>
      <c r="P9" s="295">
        <f t="shared" si="5"/>
        <v>31.338999999999999</v>
      </c>
    </row>
    <row r="10" spans="1:79" s="284" customFormat="1" ht="56.4" customHeight="1">
      <c r="A10" s="270" t="s">
        <v>340</v>
      </c>
      <c r="B10" s="288" t="s">
        <v>393</v>
      </c>
      <c r="C10" s="271" t="s">
        <v>88</v>
      </c>
      <c r="D10" s="294" t="s">
        <v>283</v>
      </c>
      <c r="E10" s="295">
        <v>5420.03</v>
      </c>
      <c r="F10" s="295">
        <f t="shared" si="0"/>
        <v>5420.03</v>
      </c>
      <c r="G10" s="295">
        <f t="shared" si="1"/>
        <v>5420.03</v>
      </c>
      <c r="H10" s="295" t="s">
        <v>132</v>
      </c>
      <c r="I10" s="295">
        <f t="shared" si="2"/>
        <v>5420.03</v>
      </c>
      <c r="J10" s="296">
        <f t="shared" si="3"/>
        <v>4613.4769999999999</v>
      </c>
      <c r="K10" s="295">
        <f t="shared" si="4"/>
        <v>2710.0149999999999</v>
      </c>
      <c r="L10" s="295">
        <v>6</v>
      </c>
      <c r="M10" s="297">
        <v>32.262</v>
      </c>
      <c r="N10" s="295">
        <v>806.553</v>
      </c>
      <c r="O10" s="296">
        <f>M10</f>
        <v>32.262</v>
      </c>
      <c r="P10" s="295">
        <f t="shared" si="5"/>
        <v>806.553</v>
      </c>
    </row>
    <row r="11" spans="1:79" s="284" customFormat="1" ht="58.95" customHeight="1">
      <c r="A11" s="270" t="s">
        <v>341</v>
      </c>
      <c r="B11" s="288" t="s">
        <v>272</v>
      </c>
      <c r="C11" s="271" t="s">
        <v>88</v>
      </c>
      <c r="D11" s="294" t="s">
        <v>282</v>
      </c>
      <c r="E11" s="295">
        <v>2800</v>
      </c>
      <c r="F11" s="295">
        <f t="shared" si="0"/>
        <v>2800</v>
      </c>
      <c r="G11" s="295">
        <f t="shared" si="1"/>
        <v>2800</v>
      </c>
      <c r="H11" s="295" t="s">
        <v>132</v>
      </c>
      <c r="I11" s="295">
        <f t="shared" si="2"/>
        <v>2800</v>
      </c>
      <c r="J11" s="296">
        <f t="shared" si="3"/>
        <v>2150</v>
      </c>
      <c r="K11" s="295">
        <f t="shared" si="4"/>
        <v>1400</v>
      </c>
      <c r="L11" s="295">
        <v>6</v>
      </c>
      <c r="M11" s="297">
        <v>16.667000000000002</v>
      </c>
      <c r="N11" s="295">
        <v>650</v>
      </c>
      <c r="O11" s="296">
        <f t="shared" ref="O11:O23" si="6">M11</f>
        <v>16.667000000000002</v>
      </c>
      <c r="P11" s="295">
        <f t="shared" si="5"/>
        <v>650</v>
      </c>
    </row>
    <row r="12" spans="1:79" s="284" customFormat="1" ht="50.4" customHeight="1">
      <c r="A12" s="270" t="s">
        <v>342</v>
      </c>
      <c r="B12" s="288" t="s">
        <v>276</v>
      </c>
      <c r="C12" s="271" t="s">
        <v>88</v>
      </c>
      <c r="D12" s="294" t="s">
        <v>285</v>
      </c>
      <c r="E12" s="295">
        <v>2122.9499999999998</v>
      </c>
      <c r="F12" s="295">
        <f t="shared" si="0"/>
        <v>2122.9499999999998</v>
      </c>
      <c r="G12" s="295">
        <f t="shared" si="1"/>
        <v>2122.9499999999998</v>
      </c>
      <c r="H12" s="295" t="s">
        <v>132</v>
      </c>
      <c r="I12" s="295">
        <f t="shared" si="2"/>
        <v>2122.9499999999998</v>
      </c>
      <c r="J12" s="296">
        <f t="shared" si="3"/>
        <v>1646.3689999999997</v>
      </c>
      <c r="K12" s="295">
        <f t="shared" si="4"/>
        <v>1061.4749999999999</v>
      </c>
      <c r="L12" s="295">
        <v>6</v>
      </c>
      <c r="M12" s="297">
        <v>14.442</v>
      </c>
      <c r="N12" s="295">
        <v>476.58100000000002</v>
      </c>
      <c r="O12" s="296">
        <f t="shared" si="6"/>
        <v>14.442</v>
      </c>
      <c r="P12" s="295">
        <f t="shared" si="5"/>
        <v>476.58100000000002</v>
      </c>
    </row>
    <row r="13" spans="1:79" s="284" customFormat="1" ht="37.200000000000003" customHeight="1">
      <c r="A13" s="270" t="s">
        <v>343</v>
      </c>
      <c r="B13" s="288" t="s">
        <v>275</v>
      </c>
      <c r="C13" s="271" t="s">
        <v>88</v>
      </c>
      <c r="D13" s="294" t="s">
        <v>284</v>
      </c>
      <c r="E13" s="295">
        <v>2115</v>
      </c>
      <c r="F13" s="295">
        <f t="shared" si="0"/>
        <v>2115</v>
      </c>
      <c r="G13" s="295">
        <f t="shared" si="1"/>
        <v>2115</v>
      </c>
      <c r="H13" s="295" t="s">
        <v>132</v>
      </c>
      <c r="I13" s="295">
        <f t="shared" si="2"/>
        <v>2115</v>
      </c>
      <c r="J13" s="296">
        <f t="shared" si="3"/>
        <v>1622.643</v>
      </c>
      <c r="K13" s="295">
        <f t="shared" si="4"/>
        <v>1057.5</v>
      </c>
      <c r="L13" s="295">
        <v>6</v>
      </c>
      <c r="M13" s="297">
        <v>18.234999999999999</v>
      </c>
      <c r="N13" s="295">
        <v>492.35700000000003</v>
      </c>
      <c r="O13" s="296">
        <f t="shared" si="6"/>
        <v>18.234999999999999</v>
      </c>
      <c r="P13" s="295">
        <f t="shared" si="5"/>
        <v>492.35700000000003</v>
      </c>
    </row>
    <row r="14" spans="1:79" s="284" customFormat="1" ht="80.400000000000006" customHeight="1">
      <c r="A14" s="270" t="s">
        <v>361</v>
      </c>
      <c r="B14" s="288" t="s">
        <v>360</v>
      </c>
      <c r="C14" s="271" t="s">
        <v>88</v>
      </c>
      <c r="D14" s="294" t="s">
        <v>356</v>
      </c>
      <c r="E14" s="295">
        <v>220</v>
      </c>
      <c r="F14" s="295">
        <f t="shared" si="0"/>
        <v>220</v>
      </c>
      <c r="G14" s="295">
        <f t="shared" si="1"/>
        <v>220</v>
      </c>
      <c r="H14" s="295"/>
      <c r="I14" s="295">
        <f t="shared" si="2"/>
        <v>220</v>
      </c>
      <c r="J14" s="295">
        <f t="shared" si="3"/>
        <v>213.01599999999999</v>
      </c>
      <c r="K14" s="295">
        <f t="shared" si="4"/>
        <v>110</v>
      </c>
      <c r="L14" s="295">
        <v>8</v>
      </c>
      <c r="M14" s="297">
        <v>0.873</v>
      </c>
      <c r="N14" s="295">
        <v>6.984</v>
      </c>
      <c r="O14" s="295">
        <f t="shared" si="6"/>
        <v>0.873</v>
      </c>
      <c r="P14" s="295">
        <f t="shared" si="5"/>
        <v>6.984</v>
      </c>
    </row>
    <row r="15" spans="1:79" s="284" customFormat="1" ht="40.200000000000003" customHeight="1">
      <c r="A15" s="270" t="s">
        <v>362</v>
      </c>
      <c r="B15" s="288" t="s">
        <v>365</v>
      </c>
      <c r="C15" s="271" t="s">
        <v>88</v>
      </c>
      <c r="D15" s="298">
        <v>44927</v>
      </c>
      <c r="E15" s="295">
        <v>295</v>
      </c>
      <c r="F15" s="295">
        <f t="shared" si="0"/>
        <v>295</v>
      </c>
      <c r="G15" s="295">
        <f t="shared" si="1"/>
        <v>295</v>
      </c>
      <c r="H15" s="295"/>
      <c r="I15" s="295">
        <f t="shared" si="2"/>
        <v>295</v>
      </c>
      <c r="J15" s="295">
        <f t="shared" si="3"/>
        <v>287.13299999999998</v>
      </c>
      <c r="K15" s="295">
        <f t="shared" si="4"/>
        <v>147.5</v>
      </c>
      <c r="L15" s="295">
        <v>8</v>
      </c>
      <c r="M15" s="295">
        <v>0.98299999999999998</v>
      </c>
      <c r="N15" s="295">
        <v>7.867</v>
      </c>
      <c r="O15" s="296">
        <f t="shared" si="6"/>
        <v>0.98299999999999998</v>
      </c>
      <c r="P15" s="295">
        <f t="shared" si="5"/>
        <v>7.867</v>
      </c>
    </row>
    <row r="16" spans="1:79" s="284" customFormat="1" ht="57.6" customHeight="1">
      <c r="A16" s="270" t="s">
        <v>364</v>
      </c>
      <c r="B16" s="288" t="s">
        <v>363</v>
      </c>
      <c r="C16" s="271" t="s">
        <v>88</v>
      </c>
      <c r="D16" s="298">
        <v>44927</v>
      </c>
      <c r="E16" s="295">
        <v>3975.1860000000001</v>
      </c>
      <c r="F16" s="295">
        <f t="shared" si="0"/>
        <v>3975.1860000000001</v>
      </c>
      <c r="G16" s="295">
        <f t="shared" si="1"/>
        <v>3975.1860000000001</v>
      </c>
      <c r="H16" s="295"/>
      <c r="I16" s="295">
        <f t="shared" si="2"/>
        <v>3975.1860000000001</v>
      </c>
      <c r="J16" s="295">
        <f t="shared" si="3"/>
        <v>3869.1860000000001</v>
      </c>
      <c r="K16" s="295">
        <f t="shared" si="4"/>
        <v>1987.5930000000001</v>
      </c>
      <c r="L16" s="295">
        <v>8</v>
      </c>
      <c r="M16" s="295">
        <v>13.250999999999999</v>
      </c>
      <c r="N16" s="295">
        <v>106</v>
      </c>
      <c r="O16" s="295">
        <f t="shared" si="6"/>
        <v>13.250999999999999</v>
      </c>
      <c r="P16" s="295">
        <f t="shared" si="5"/>
        <v>106</v>
      </c>
    </row>
    <row r="17" spans="1:18" s="284" customFormat="1" ht="40.200000000000003" customHeight="1">
      <c r="A17" s="270" t="s">
        <v>366</v>
      </c>
      <c r="B17" s="288" t="s">
        <v>367</v>
      </c>
      <c r="C17" s="271" t="s">
        <v>88</v>
      </c>
      <c r="D17" s="298">
        <v>44970</v>
      </c>
      <c r="E17" s="295">
        <v>1000</v>
      </c>
      <c r="F17" s="295">
        <f t="shared" si="0"/>
        <v>1000</v>
      </c>
      <c r="G17" s="295">
        <f t="shared" si="1"/>
        <v>1000</v>
      </c>
      <c r="H17" s="295"/>
      <c r="I17" s="295">
        <f t="shared" si="2"/>
        <v>1000</v>
      </c>
      <c r="J17" s="295">
        <f t="shared" si="3"/>
        <v>976.66700000000003</v>
      </c>
      <c r="K17" s="295">
        <f t="shared" si="4"/>
        <v>500</v>
      </c>
      <c r="L17" s="295">
        <v>8</v>
      </c>
      <c r="M17" s="295">
        <v>3.3330000000000002</v>
      </c>
      <c r="N17" s="295">
        <v>23.332999999999998</v>
      </c>
      <c r="O17" s="295">
        <f t="shared" si="6"/>
        <v>3.3330000000000002</v>
      </c>
      <c r="P17" s="295">
        <f t="shared" si="5"/>
        <v>23.332999999999998</v>
      </c>
    </row>
    <row r="18" spans="1:18" s="284" customFormat="1" ht="60.6" customHeight="1">
      <c r="A18" s="270" t="s">
        <v>368</v>
      </c>
      <c r="B18" s="288" t="s">
        <v>369</v>
      </c>
      <c r="C18" s="271" t="s">
        <v>88</v>
      </c>
      <c r="D18" s="298">
        <v>44970</v>
      </c>
      <c r="E18" s="295">
        <v>1500</v>
      </c>
      <c r="F18" s="295">
        <f t="shared" si="0"/>
        <v>1500</v>
      </c>
      <c r="G18" s="295">
        <f t="shared" si="1"/>
        <v>1500</v>
      </c>
      <c r="H18" s="295"/>
      <c r="I18" s="295">
        <f t="shared" si="2"/>
        <v>1500</v>
      </c>
      <c r="J18" s="295">
        <f t="shared" si="3"/>
        <v>1465</v>
      </c>
      <c r="K18" s="295">
        <f t="shared" si="4"/>
        <v>750</v>
      </c>
      <c r="L18" s="295">
        <v>8</v>
      </c>
      <c r="M18" s="295">
        <v>5</v>
      </c>
      <c r="N18" s="295">
        <v>35</v>
      </c>
      <c r="O18" s="295">
        <f t="shared" si="6"/>
        <v>5</v>
      </c>
      <c r="P18" s="295">
        <f t="shared" si="5"/>
        <v>35</v>
      </c>
    </row>
    <row r="19" spans="1:18" s="284" customFormat="1" ht="60.6" customHeight="1">
      <c r="A19" s="270" t="s">
        <v>370</v>
      </c>
      <c r="B19" s="288" t="s">
        <v>371</v>
      </c>
      <c r="C19" s="271" t="s">
        <v>88</v>
      </c>
      <c r="D19" s="298">
        <v>45043</v>
      </c>
      <c r="E19" s="295">
        <v>11200</v>
      </c>
      <c r="F19" s="295">
        <f t="shared" si="0"/>
        <v>11200</v>
      </c>
      <c r="G19" s="295">
        <f t="shared" si="1"/>
        <v>11200</v>
      </c>
      <c r="H19" s="295"/>
      <c r="I19" s="295">
        <f t="shared" si="2"/>
        <v>11200</v>
      </c>
      <c r="J19" s="295">
        <f t="shared" si="3"/>
        <v>11050.666999999999</v>
      </c>
      <c r="K19" s="295">
        <f t="shared" si="4"/>
        <v>5600</v>
      </c>
      <c r="L19" s="295">
        <v>8</v>
      </c>
      <c r="M19" s="295">
        <v>37.332999999999998</v>
      </c>
      <c r="N19" s="295">
        <v>149.333</v>
      </c>
      <c r="O19" s="295">
        <f t="shared" si="6"/>
        <v>37.332999999999998</v>
      </c>
      <c r="P19" s="295">
        <f t="shared" si="5"/>
        <v>149.333</v>
      </c>
    </row>
    <row r="20" spans="1:18" s="284" customFormat="1" ht="96" customHeight="1">
      <c r="A20" s="270" t="s">
        <v>372</v>
      </c>
      <c r="B20" s="288" t="s">
        <v>373</v>
      </c>
      <c r="C20" s="271" t="s">
        <v>88</v>
      </c>
      <c r="D20" s="298">
        <v>44985</v>
      </c>
      <c r="E20" s="295">
        <v>8250</v>
      </c>
      <c r="F20" s="295">
        <f t="shared" si="0"/>
        <v>8250</v>
      </c>
      <c r="G20" s="295">
        <f t="shared" si="1"/>
        <v>8250</v>
      </c>
      <c r="H20" s="295"/>
      <c r="I20" s="295">
        <f t="shared" si="2"/>
        <v>8250</v>
      </c>
      <c r="J20" s="295">
        <f t="shared" si="3"/>
        <v>8085</v>
      </c>
      <c r="K20" s="295">
        <f t="shared" si="4"/>
        <v>4125</v>
      </c>
      <c r="L20" s="295">
        <v>8</v>
      </c>
      <c r="M20" s="295">
        <v>27.5</v>
      </c>
      <c r="N20" s="295">
        <v>165</v>
      </c>
      <c r="O20" s="295">
        <f t="shared" si="6"/>
        <v>27.5</v>
      </c>
      <c r="P20" s="295">
        <f t="shared" si="5"/>
        <v>165</v>
      </c>
    </row>
    <row r="21" spans="1:18" s="284" customFormat="1" ht="54.6" customHeight="1">
      <c r="A21" s="270" t="s">
        <v>377</v>
      </c>
      <c r="B21" s="288" t="s">
        <v>378</v>
      </c>
      <c r="C21" s="271" t="s">
        <v>88</v>
      </c>
      <c r="D21" s="298">
        <v>44927</v>
      </c>
      <c r="E21" s="295">
        <v>2280</v>
      </c>
      <c r="F21" s="295">
        <f t="shared" si="0"/>
        <v>2280</v>
      </c>
      <c r="G21" s="295">
        <f t="shared" si="1"/>
        <v>2280</v>
      </c>
      <c r="H21" s="295"/>
      <c r="I21" s="295">
        <f t="shared" si="2"/>
        <v>2280</v>
      </c>
      <c r="J21" s="295">
        <f t="shared" si="3"/>
        <v>2207.6190000000001</v>
      </c>
      <c r="K21" s="295">
        <f t="shared" si="4"/>
        <v>1140</v>
      </c>
      <c r="L21" s="295">
        <v>8</v>
      </c>
      <c r="M21" s="295">
        <v>9</v>
      </c>
      <c r="N21" s="295">
        <v>72.381</v>
      </c>
      <c r="O21" s="296">
        <f t="shared" si="6"/>
        <v>9</v>
      </c>
      <c r="P21" s="295">
        <f t="shared" si="5"/>
        <v>72.381</v>
      </c>
    </row>
    <row r="22" spans="1:18" s="284" customFormat="1" ht="54.6" customHeight="1">
      <c r="A22" s="270" t="s">
        <v>383</v>
      </c>
      <c r="B22" s="288" t="s">
        <v>273</v>
      </c>
      <c r="C22" s="271" t="s">
        <v>88</v>
      </c>
      <c r="D22" s="294" t="s">
        <v>282</v>
      </c>
      <c r="E22" s="295">
        <v>800</v>
      </c>
      <c r="F22" s="295">
        <f t="shared" ref="F22" si="7">E22</f>
        <v>800</v>
      </c>
      <c r="G22" s="295">
        <f t="shared" ref="G22" si="8">E22</f>
        <v>800</v>
      </c>
      <c r="H22" s="295" t="s">
        <v>132</v>
      </c>
      <c r="I22" s="295">
        <f t="shared" ref="I22" si="9">E22</f>
        <v>800</v>
      </c>
      <c r="J22" s="296">
        <f t="shared" ref="J22" si="10">I22-N22</f>
        <v>617.54399999999998</v>
      </c>
      <c r="K22" s="295">
        <f t="shared" ref="K22" si="11">I22/2</f>
        <v>400</v>
      </c>
      <c r="L22" s="295">
        <v>6</v>
      </c>
      <c r="M22" s="297">
        <v>0.58399999999999996</v>
      </c>
      <c r="N22" s="295">
        <v>182.45599999999999</v>
      </c>
      <c r="O22" s="296">
        <f t="shared" si="6"/>
        <v>0.58399999999999996</v>
      </c>
      <c r="P22" s="295">
        <f t="shared" ref="P22" si="12">N22</f>
        <v>182.45599999999999</v>
      </c>
    </row>
    <row r="23" spans="1:18" s="284" customFormat="1" ht="78.599999999999994" customHeight="1">
      <c r="A23" s="270" t="s">
        <v>388</v>
      </c>
      <c r="B23" s="288" t="s">
        <v>390</v>
      </c>
      <c r="C23" s="271" t="s">
        <v>88</v>
      </c>
      <c r="D23" s="294" t="s">
        <v>389</v>
      </c>
      <c r="E23" s="295">
        <v>2500</v>
      </c>
      <c r="F23" s="295">
        <f t="shared" ref="F23" si="13">E23</f>
        <v>2500</v>
      </c>
      <c r="G23" s="295">
        <f t="shared" ref="G23" si="14">E23</f>
        <v>2500</v>
      </c>
      <c r="H23" s="295" t="s">
        <v>132</v>
      </c>
      <c r="I23" s="295">
        <f t="shared" ref="I23" si="15">E23</f>
        <v>2500</v>
      </c>
      <c r="J23" s="296">
        <f t="shared" ref="J23" si="16">I23-N23</f>
        <v>2483.3330000000001</v>
      </c>
      <c r="K23" s="295">
        <f t="shared" ref="K23" si="17">I23/2</f>
        <v>1250</v>
      </c>
      <c r="L23" s="295">
        <v>8</v>
      </c>
      <c r="M23" s="297">
        <v>8.3330000000000002</v>
      </c>
      <c r="N23" s="295">
        <v>16.667000000000002</v>
      </c>
      <c r="O23" s="296">
        <f t="shared" si="6"/>
        <v>8.3330000000000002</v>
      </c>
      <c r="P23" s="299">
        <f t="shared" ref="P23" si="18">N23</f>
        <v>16.667000000000002</v>
      </c>
      <c r="Q23" s="292"/>
      <c r="R23" s="292"/>
    </row>
    <row r="24" spans="1:18" s="284" customFormat="1" ht="18.75" customHeight="1">
      <c r="A24" s="21" t="s">
        <v>89</v>
      </c>
      <c r="B24" s="285" t="s">
        <v>90</v>
      </c>
      <c r="C24" s="23" t="s">
        <v>88</v>
      </c>
      <c r="D24" s="286" t="s">
        <v>132</v>
      </c>
      <c r="E24" s="287">
        <f>SUM(E25:E41)</f>
        <v>12959.652</v>
      </c>
      <c r="F24" s="287">
        <f t="shared" ref="F24:G24" si="19">SUM(F25:F41)</f>
        <v>12959.652</v>
      </c>
      <c r="G24" s="287">
        <f t="shared" si="19"/>
        <v>12959.652</v>
      </c>
      <c r="H24" s="287" t="s">
        <v>132</v>
      </c>
      <c r="I24" s="287">
        <f>SUM(I25:I41)</f>
        <v>12959.652</v>
      </c>
      <c r="J24" s="287">
        <f t="shared" ref="J24" si="20">SUM(J25:J41)</f>
        <v>10895.880999999999</v>
      </c>
      <c r="K24" s="287">
        <f t="shared" ref="K24" si="21">SUM(K25:K41)</f>
        <v>6479.826</v>
      </c>
      <c r="L24" s="287">
        <v>0</v>
      </c>
      <c r="M24" s="287">
        <f>SUM(M25:M41)</f>
        <v>69.835999999999999</v>
      </c>
      <c r="N24" s="287">
        <f t="shared" ref="N24" si="22">SUM(N25:N41)</f>
        <v>2063.7710000000002</v>
      </c>
      <c r="O24" s="287">
        <f t="shared" ref="O24" si="23">SUM(O25:O41)</f>
        <v>69.835999999999999</v>
      </c>
      <c r="P24" s="291">
        <f>SUM(P25:P41)</f>
        <v>2063.7710000000002</v>
      </c>
      <c r="Q24" s="293"/>
      <c r="R24" s="293"/>
    </row>
    <row r="25" spans="1:18" s="284" customFormat="1" ht="42.6" customHeight="1">
      <c r="A25" s="268" t="s">
        <v>334</v>
      </c>
      <c r="B25" s="289" t="s">
        <v>329</v>
      </c>
      <c r="C25" s="269" t="s">
        <v>88</v>
      </c>
      <c r="D25" s="300" t="s">
        <v>277</v>
      </c>
      <c r="E25" s="296">
        <v>5400</v>
      </c>
      <c r="F25" s="296">
        <f t="shared" ref="F25:F41" si="24">E25</f>
        <v>5400</v>
      </c>
      <c r="G25" s="296">
        <f t="shared" ref="G25:G41" si="25">E25</f>
        <v>5400</v>
      </c>
      <c r="H25" s="296" t="s">
        <v>132</v>
      </c>
      <c r="I25" s="296">
        <f t="shared" ref="I25:I41" si="26">E25</f>
        <v>5400</v>
      </c>
      <c r="J25" s="296">
        <f t="shared" ref="J25:J41" si="27">I25-N25</f>
        <v>3640.9090000000001</v>
      </c>
      <c r="K25" s="296">
        <f t="shared" ref="K25:K41" si="28">I25/2</f>
        <v>2700</v>
      </c>
      <c r="L25" s="296">
        <v>6</v>
      </c>
      <c r="M25" s="301">
        <v>40.9</v>
      </c>
      <c r="N25" s="296">
        <v>1759.0909999999999</v>
      </c>
      <c r="O25" s="296">
        <f>M25</f>
        <v>40.9</v>
      </c>
      <c r="P25" s="299">
        <f>N25</f>
        <v>1759.0909999999999</v>
      </c>
      <c r="Q25" s="292"/>
      <c r="R25" s="292"/>
    </row>
    <row r="26" spans="1:18" s="284" customFormat="1" ht="73.95" customHeight="1">
      <c r="A26" s="270" t="s">
        <v>335</v>
      </c>
      <c r="B26" s="288" t="s">
        <v>266</v>
      </c>
      <c r="C26" s="271" t="s">
        <v>88</v>
      </c>
      <c r="D26" s="300" t="s">
        <v>278</v>
      </c>
      <c r="E26" s="295">
        <v>35</v>
      </c>
      <c r="F26" s="296">
        <f t="shared" si="24"/>
        <v>35</v>
      </c>
      <c r="G26" s="296">
        <f t="shared" si="25"/>
        <v>35</v>
      </c>
      <c r="H26" s="295" t="s">
        <v>132</v>
      </c>
      <c r="I26" s="296">
        <f t="shared" si="26"/>
        <v>35</v>
      </c>
      <c r="J26" s="296">
        <f t="shared" si="27"/>
        <v>23.151</v>
      </c>
      <c r="K26" s="296">
        <f t="shared" si="28"/>
        <v>17.5</v>
      </c>
      <c r="L26" s="296">
        <v>6</v>
      </c>
      <c r="M26" s="301">
        <v>0.28899999999999998</v>
      </c>
      <c r="N26" s="295">
        <v>11.849</v>
      </c>
      <c r="O26" s="296">
        <f t="shared" ref="O26:O40" si="29">M26</f>
        <v>0.28899999999999998</v>
      </c>
      <c r="P26" s="296">
        <f t="shared" ref="P26:P36" si="30">N26</f>
        <v>11.849</v>
      </c>
    </row>
    <row r="27" spans="1:18" s="284" customFormat="1" ht="72.599999999999994" customHeight="1">
      <c r="A27" s="268" t="s">
        <v>336</v>
      </c>
      <c r="B27" s="289" t="s">
        <v>267</v>
      </c>
      <c r="C27" s="269" t="s">
        <v>88</v>
      </c>
      <c r="D27" s="300" t="s">
        <v>278</v>
      </c>
      <c r="E27" s="296">
        <v>30</v>
      </c>
      <c r="F27" s="296">
        <f t="shared" si="24"/>
        <v>30</v>
      </c>
      <c r="G27" s="296">
        <f t="shared" si="25"/>
        <v>30</v>
      </c>
      <c r="H27" s="296" t="s">
        <v>132</v>
      </c>
      <c r="I27" s="296">
        <f t="shared" si="26"/>
        <v>30</v>
      </c>
      <c r="J27" s="296">
        <f t="shared" si="27"/>
        <v>19.835000000000001</v>
      </c>
      <c r="K27" s="296">
        <f t="shared" si="28"/>
        <v>15</v>
      </c>
      <c r="L27" s="296">
        <v>6</v>
      </c>
      <c r="M27" s="301">
        <v>0.28899999999999998</v>
      </c>
      <c r="N27" s="296">
        <v>10.164999999999999</v>
      </c>
      <c r="O27" s="296">
        <f t="shared" si="29"/>
        <v>0.28899999999999998</v>
      </c>
      <c r="P27" s="296">
        <f t="shared" si="30"/>
        <v>10.164999999999999</v>
      </c>
    </row>
    <row r="28" spans="1:18" s="284" customFormat="1" ht="81.599999999999994" customHeight="1">
      <c r="A28" s="270" t="s">
        <v>337</v>
      </c>
      <c r="B28" s="288" t="s">
        <v>265</v>
      </c>
      <c r="C28" s="271" t="s">
        <v>88</v>
      </c>
      <c r="D28" s="300" t="s">
        <v>278</v>
      </c>
      <c r="E28" s="295">
        <v>35</v>
      </c>
      <c r="F28" s="296">
        <f t="shared" si="24"/>
        <v>35</v>
      </c>
      <c r="G28" s="296">
        <f t="shared" si="25"/>
        <v>35</v>
      </c>
      <c r="H28" s="295" t="s">
        <v>132</v>
      </c>
      <c r="I28" s="296">
        <f t="shared" si="26"/>
        <v>35</v>
      </c>
      <c r="J28" s="296">
        <f t="shared" si="27"/>
        <v>23.151</v>
      </c>
      <c r="K28" s="296">
        <f t="shared" si="28"/>
        <v>17.5</v>
      </c>
      <c r="L28" s="295">
        <v>6</v>
      </c>
      <c r="M28" s="301">
        <v>0.28899999999999998</v>
      </c>
      <c r="N28" s="295">
        <v>11.849</v>
      </c>
      <c r="O28" s="296">
        <f t="shared" si="29"/>
        <v>0.28899999999999998</v>
      </c>
      <c r="P28" s="296">
        <f t="shared" si="30"/>
        <v>11.849</v>
      </c>
    </row>
    <row r="29" spans="1:18" s="284" customFormat="1" ht="52.2" customHeight="1">
      <c r="A29" s="270" t="s">
        <v>338</v>
      </c>
      <c r="B29" s="288" t="s">
        <v>274</v>
      </c>
      <c r="C29" s="271" t="s">
        <v>88</v>
      </c>
      <c r="D29" s="294" t="s">
        <v>283</v>
      </c>
      <c r="E29" s="295">
        <v>886.65200000000004</v>
      </c>
      <c r="F29" s="295">
        <f t="shared" si="24"/>
        <v>886.65200000000004</v>
      </c>
      <c r="G29" s="295">
        <f t="shared" si="25"/>
        <v>886.65200000000004</v>
      </c>
      <c r="H29" s="295" t="s">
        <v>132</v>
      </c>
      <c r="I29" s="295">
        <f t="shared" si="26"/>
        <v>886.65200000000004</v>
      </c>
      <c r="J29" s="296">
        <f t="shared" si="27"/>
        <v>732.71900000000005</v>
      </c>
      <c r="K29" s="295">
        <f t="shared" si="28"/>
        <v>443.32600000000002</v>
      </c>
      <c r="L29" s="295">
        <v>6</v>
      </c>
      <c r="M29" s="297">
        <v>6.157</v>
      </c>
      <c r="N29" s="295">
        <v>153.93299999999999</v>
      </c>
      <c r="O29" s="296">
        <f t="shared" si="29"/>
        <v>6.157</v>
      </c>
      <c r="P29" s="295">
        <f t="shared" si="30"/>
        <v>153.93299999999999</v>
      </c>
    </row>
    <row r="30" spans="1:18" s="284" customFormat="1" ht="52.2" customHeight="1">
      <c r="A30" s="270" t="s">
        <v>339</v>
      </c>
      <c r="B30" s="288" t="s">
        <v>344</v>
      </c>
      <c r="C30" s="271" t="s">
        <v>88</v>
      </c>
      <c r="D30" s="294" t="s">
        <v>345</v>
      </c>
      <c r="E30" s="295">
        <v>200</v>
      </c>
      <c r="F30" s="295">
        <f t="shared" si="24"/>
        <v>200</v>
      </c>
      <c r="G30" s="295">
        <f t="shared" si="25"/>
        <v>200</v>
      </c>
      <c r="H30" s="295"/>
      <c r="I30" s="295">
        <f t="shared" si="26"/>
        <v>200</v>
      </c>
      <c r="J30" s="295">
        <f t="shared" si="27"/>
        <v>195.33</v>
      </c>
      <c r="K30" s="295">
        <f t="shared" si="28"/>
        <v>100</v>
      </c>
      <c r="L30" s="295">
        <v>8</v>
      </c>
      <c r="M30" s="297">
        <v>0.66700000000000004</v>
      </c>
      <c r="N30" s="295">
        <v>4.67</v>
      </c>
      <c r="O30" s="295">
        <f t="shared" si="29"/>
        <v>0.66700000000000004</v>
      </c>
      <c r="P30" s="295">
        <f t="shared" si="30"/>
        <v>4.67</v>
      </c>
    </row>
    <row r="31" spans="1:18" s="284" customFormat="1" ht="61.95" customHeight="1">
      <c r="A31" s="270" t="s">
        <v>347</v>
      </c>
      <c r="B31" s="288" t="s">
        <v>346</v>
      </c>
      <c r="C31" s="271" t="s">
        <v>88</v>
      </c>
      <c r="D31" s="294" t="s">
        <v>345</v>
      </c>
      <c r="E31" s="295">
        <v>200</v>
      </c>
      <c r="F31" s="295">
        <f t="shared" si="24"/>
        <v>200</v>
      </c>
      <c r="G31" s="295">
        <f t="shared" si="25"/>
        <v>200</v>
      </c>
      <c r="H31" s="295"/>
      <c r="I31" s="295">
        <f t="shared" si="26"/>
        <v>200</v>
      </c>
      <c r="J31" s="295">
        <f t="shared" si="27"/>
        <v>195.33</v>
      </c>
      <c r="K31" s="295">
        <f t="shared" si="28"/>
        <v>100</v>
      </c>
      <c r="L31" s="295">
        <v>8</v>
      </c>
      <c r="M31" s="297">
        <v>0.66700000000000004</v>
      </c>
      <c r="N31" s="295">
        <v>4.67</v>
      </c>
      <c r="O31" s="295">
        <f t="shared" si="29"/>
        <v>0.66700000000000004</v>
      </c>
      <c r="P31" s="295">
        <f t="shared" si="30"/>
        <v>4.67</v>
      </c>
    </row>
    <row r="32" spans="1:18" s="284" customFormat="1" ht="61.95" customHeight="1">
      <c r="A32" s="270" t="s">
        <v>348</v>
      </c>
      <c r="B32" s="288" t="s">
        <v>354</v>
      </c>
      <c r="C32" s="271" t="s">
        <v>88</v>
      </c>
      <c r="D32" s="294" t="s">
        <v>345</v>
      </c>
      <c r="E32" s="295">
        <v>200</v>
      </c>
      <c r="F32" s="295">
        <f t="shared" si="24"/>
        <v>200</v>
      </c>
      <c r="G32" s="295">
        <f t="shared" si="25"/>
        <v>200</v>
      </c>
      <c r="H32" s="295"/>
      <c r="I32" s="295">
        <f t="shared" si="26"/>
        <v>200</v>
      </c>
      <c r="J32" s="295">
        <f t="shared" si="27"/>
        <v>195.33</v>
      </c>
      <c r="K32" s="295">
        <f t="shared" si="28"/>
        <v>100</v>
      </c>
      <c r="L32" s="295">
        <v>8</v>
      </c>
      <c r="M32" s="297">
        <v>0.66700000000000004</v>
      </c>
      <c r="N32" s="295">
        <v>4.67</v>
      </c>
      <c r="O32" s="295">
        <f t="shared" si="29"/>
        <v>0.66700000000000004</v>
      </c>
      <c r="P32" s="295">
        <f t="shared" si="30"/>
        <v>4.67</v>
      </c>
    </row>
    <row r="33" spans="1:16" s="284" customFormat="1" ht="81.599999999999994" customHeight="1">
      <c r="A33" s="270" t="s">
        <v>349</v>
      </c>
      <c r="B33" s="288" t="s">
        <v>353</v>
      </c>
      <c r="C33" s="271" t="s">
        <v>88</v>
      </c>
      <c r="D33" s="294" t="s">
        <v>345</v>
      </c>
      <c r="E33" s="295">
        <v>1000</v>
      </c>
      <c r="F33" s="295">
        <f t="shared" si="24"/>
        <v>1000</v>
      </c>
      <c r="G33" s="295">
        <f t="shared" si="25"/>
        <v>1000</v>
      </c>
      <c r="H33" s="295"/>
      <c r="I33" s="295">
        <f t="shared" si="26"/>
        <v>1000</v>
      </c>
      <c r="J33" s="295">
        <f t="shared" si="27"/>
        <v>976.66700000000003</v>
      </c>
      <c r="K33" s="295">
        <f t="shared" si="28"/>
        <v>500</v>
      </c>
      <c r="L33" s="295">
        <v>8</v>
      </c>
      <c r="M33" s="297">
        <v>3.33</v>
      </c>
      <c r="N33" s="295">
        <v>23.332999999999998</v>
      </c>
      <c r="O33" s="295">
        <f t="shared" si="29"/>
        <v>3.33</v>
      </c>
      <c r="P33" s="295">
        <f t="shared" si="30"/>
        <v>23.332999999999998</v>
      </c>
    </row>
    <row r="34" spans="1:16" s="284" customFormat="1" ht="82.95" customHeight="1">
      <c r="A34" s="270" t="s">
        <v>350</v>
      </c>
      <c r="B34" s="288" t="s">
        <v>351</v>
      </c>
      <c r="C34" s="271" t="s">
        <v>88</v>
      </c>
      <c r="D34" s="294" t="s">
        <v>352</v>
      </c>
      <c r="E34" s="295">
        <v>1138</v>
      </c>
      <c r="F34" s="295">
        <f t="shared" si="24"/>
        <v>1138</v>
      </c>
      <c r="G34" s="295">
        <f t="shared" si="25"/>
        <v>1138</v>
      </c>
      <c r="H34" s="295"/>
      <c r="I34" s="295">
        <f t="shared" si="26"/>
        <v>1138</v>
      </c>
      <c r="J34" s="295">
        <f t="shared" si="27"/>
        <v>1122.827</v>
      </c>
      <c r="K34" s="295">
        <f t="shared" si="28"/>
        <v>569</v>
      </c>
      <c r="L34" s="295">
        <v>8</v>
      </c>
      <c r="M34" s="297">
        <v>3.7930000000000001</v>
      </c>
      <c r="N34" s="295">
        <v>15.173</v>
      </c>
      <c r="O34" s="295">
        <f t="shared" si="29"/>
        <v>3.7930000000000001</v>
      </c>
      <c r="P34" s="295">
        <f t="shared" si="30"/>
        <v>15.173</v>
      </c>
    </row>
    <row r="35" spans="1:16" s="284" customFormat="1" ht="73.2" customHeight="1">
      <c r="A35" s="270" t="s">
        <v>355</v>
      </c>
      <c r="B35" s="288" t="s">
        <v>357</v>
      </c>
      <c r="C35" s="271" t="s">
        <v>88</v>
      </c>
      <c r="D35" s="294" t="s">
        <v>356</v>
      </c>
      <c r="E35" s="295">
        <v>25</v>
      </c>
      <c r="F35" s="295">
        <f t="shared" si="24"/>
        <v>25</v>
      </c>
      <c r="G35" s="295">
        <f t="shared" si="25"/>
        <v>25</v>
      </c>
      <c r="H35" s="295"/>
      <c r="I35" s="295">
        <f t="shared" si="26"/>
        <v>25</v>
      </c>
      <c r="J35" s="295">
        <f t="shared" si="27"/>
        <v>0.66700000000000159</v>
      </c>
      <c r="K35" s="295">
        <f t="shared" si="28"/>
        <v>12.5</v>
      </c>
      <c r="L35" s="295">
        <v>8</v>
      </c>
      <c r="M35" s="297">
        <v>8.3000000000000004E-2</v>
      </c>
      <c r="N35" s="295">
        <v>24.332999999999998</v>
      </c>
      <c r="O35" s="295">
        <f t="shared" si="29"/>
        <v>8.3000000000000004E-2</v>
      </c>
      <c r="P35" s="295">
        <f t="shared" si="30"/>
        <v>24.332999999999998</v>
      </c>
    </row>
    <row r="36" spans="1:16" s="284" customFormat="1" ht="73.2" customHeight="1">
      <c r="A36" s="270" t="s">
        <v>359</v>
      </c>
      <c r="B36" s="288" t="s">
        <v>358</v>
      </c>
      <c r="C36" s="271" t="s">
        <v>88</v>
      </c>
      <c r="D36" s="294" t="s">
        <v>345</v>
      </c>
      <c r="E36" s="295">
        <v>200</v>
      </c>
      <c r="F36" s="295">
        <f t="shared" si="24"/>
        <v>200</v>
      </c>
      <c r="G36" s="295">
        <f t="shared" si="25"/>
        <v>200</v>
      </c>
      <c r="H36" s="295"/>
      <c r="I36" s="295">
        <f t="shared" si="26"/>
        <v>200</v>
      </c>
      <c r="J36" s="295">
        <f t="shared" si="27"/>
        <v>195.33</v>
      </c>
      <c r="K36" s="295">
        <f t="shared" si="28"/>
        <v>100</v>
      </c>
      <c r="L36" s="295">
        <v>8</v>
      </c>
      <c r="M36" s="297">
        <v>0.66700000000000004</v>
      </c>
      <c r="N36" s="295">
        <v>4.67</v>
      </c>
      <c r="O36" s="295">
        <f t="shared" si="29"/>
        <v>0.66700000000000004</v>
      </c>
      <c r="P36" s="295">
        <f t="shared" si="30"/>
        <v>4.67</v>
      </c>
    </row>
    <row r="37" spans="1:16" s="284" customFormat="1" ht="73.2" customHeight="1">
      <c r="A37" s="270" t="s">
        <v>376</v>
      </c>
      <c r="B37" s="288" t="s">
        <v>374</v>
      </c>
      <c r="C37" s="271" t="s">
        <v>88</v>
      </c>
      <c r="D37" s="294" t="s">
        <v>375</v>
      </c>
      <c r="E37" s="295">
        <v>1300</v>
      </c>
      <c r="F37" s="295">
        <f t="shared" si="24"/>
        <v>1300</v>
      </c>
      <c r="G37" s="295">
        <f t="shared" si="25"/>
        <v>1300</v>
      </c>
      <c r="H37" s="295"/>
      <c r="I37" s="295">
        <f t="shared" si="26"/>
        <v>1300</v>
      </c>
      <c r="J37" s="295">
        <f t="shared" si="27"/>
        <v>1300</v>
      </c>
      <c r="K37" s="295">
        <f t="shared" si="28"/>
        <v>650</v>
      </c>
      <c r="L37" s="295">
        <v>8</v>
      </c>
      <c r="M37" s="297">
        <v>4.3330000000000002</v>
      </c>
      <c r="N37" s="295">
        <v>0</v>
      </c>
      <c r="O37" s="295">
        <f t="shared" si="29"/>
        <v>4.3330000000000002</v>
      </c>
      <c r="P37" s="295">
        <f t="shared" ref="P37:P40" si="31">N37</f>
        <v>0</v>
      </c>
    </row>
    <row r="38" spans="1:16" s="284" customFormat="1" ht="78" customHeight="1">
      <c r="A38" s="270" t="s">
        <v>380</v>
      </c>
      <c r="B38" s="288" t="s">
        <v>379</v>
      </c>
      <c r="C38" s="271" t="s">
        <v>88</v>
      </c>
      <c r="D38" s="298">
        <v>45099</v>
      </c>
      <c r="E38" s="295">
        <v>800</v>
      </c>
      <c r="F38" s="295">
        <f t="shared" si="24"/>
        <v>800</v>
      </c>
      <c r="G38" s="295">
        <f t="shared" si="25"/>
        <v>800</v>
      </c>
      <c r="H38" s="295"/>
      <c r="I38" s="295">
        <f t="shared" si="26"/>
        <v>800</v>
      </c>
      <c r="J38" s="295">
        <f t="shared" si="27"/>
        <v>794.67</v>
      </c>
      <c r="K38" s="295">
        <f t="shared" si="28"/>
        <v>400</v>
      </c>
      <c r="L38" s="295">
        <v>8</v>
      </c>
      <c r="M38" s="295">
        <v>2.6669999999999998</v>
      </c>
      <c r="N38" s="295">
        <v>5.33</v>
      </c>
      <c r="O38" s="295">
        <f t="shared" si="29"/>
        <v>2.6669999999999998</v>
      </c>
      <c r="P38" s="295">
        <f t="shared" si="31"/>
        <v>5.33</v>
      </c>
    </row>
    <row r="39" spans="1:16" s="284" customFormat="1" ht="124.95" customHeight="1">
      <c r="A39" s="270" t="s">
        <v>381</v>
      </c>
      <c r="B39" s="288" t="s">
        <v>382</v>
      </c>
      <c r="C39" s="271" t="s">
        <v>88</v>
      </c>
      <c r="D39" s="298">
        <v>45099</v>
      </c>
      <c r="E39" s="295">
        <v>500</v>
      </c>
      <c r="F39" s="295">
        <f t="shared" si="24"/>
        <v>500</v>
      </c>
      <c r="G39" s="295">
        <f t="shared" si="25"/>
        <v>500</v>
      </c>
      <c r="H39" s="295"/>
      <c r="I39" s="295">
        <f t="shared" si="26"/>
        <v>500</v>
      </c>
      <c r="J39" s="295">
        <f t="shared" si="27"/>
        <v>496.67</v>
      </c>
      <c r="K39" s="295">
        <f t="shared" si="28"/>
        <v>250</v>
      </c>
      <c r="L39" s="295">
        <v>8</v>
      </c>
      <c r="M39" s="295">
        <v>1.67</v>
      </c>
      <c r="N39" s="295">
        <v>3.33</v>
      </c>
      <c r="O39" s="295">
        <f t="shared" si="29"/>
        <v>1.67</v>
      </c>
      <c r="P39" s="295">
        <f t="shared" si="31"/>
        <v>3.33</v>
      </c>
    </row>
    <row r="40" spans="1:16" s="284" customFormat="1" ht="124.95" customHeight="1">
      <c r="A40" s="270" t="s">
        <v>384</v>
      </c>
      <c r="B40" s="288" t="s">
        <v>385</v>
      </c>
      <c r="C40" s="271" t="s">
        <v>88</v>
      </c>
      <c r="D40" s="298">
        <v>44936</v>
      </c>
      <c r="E40" s="295">
        <v>1000</v>
      </c>
      <c r="F40" s="295">
        <f t="shared" si="24"/>
        <v>1000</v>
      </c>
      <c r="G40" s="295">
        <f t="shared" si="25"/>
        <v>1000</v>
      </c>
      <c r="H40" s="295"/>
      <c r="I40" s="295">
        <f t="shared" si="26"/>
        <v>1000</v>
      </c>
      <c r="J40" s="295">
        <f t="shared" si="27"/>
        <v>973.33299999999997</v>
      </c>
      <c r="K40" s="295">
        <f t="shared" si="28"/>
        <v>500</v>
      </c>
      <c r="L40" s="295">
        <v>8</v>
      </c>
      <c r="M40" s="295">
        <v>3.33</v>
      </c>
      <c r="N40" s="295">
        <v>26.667000000000002</v>
      </c>
      <c r="O40" s="295">
        <f t="shared" si="29"/>
        <v>3.33</v>
      </c>
      <c r="P40" s="295">
        <f t="shared" si="31"/>
        <v>26.667000000000002</v>
      </c>
    </row>
    <row r="41" spans="1:16" s="24" customFormat="1" ht="88.95" customHeight="1">
      <c r="A41" s="270" t="s">
        <v>386</v>
      </c>
      <c r="B41" s="290" t="s">
        <v>387</v>
      </c>
      <c r="C41" s="271" t="s">
        <v>88</v>
      </c>
      <c r="D41" s="298">
        <v>45160</v>
      </c>
      <c r="E41" s="295">
        <v>10</v>
      </c>
      <c r="F41" s="295">
        <f t="shared" si="24"/>
        <v>10</v>
      </c>
      <c r="G41" s="295">
        <f t="shared" si="25"/>
        <v>10</v>
      </c>
      <c r="H41" s="295"/>
      <c r="I41" s="295">
        <f t="shared" si="26"/>
        <v>10</v>
      </c>
      <c r="J41" s="295">
        <f t="shared" si="27"/>
        <v>9.9619999999999997</v>
      </c>
      <c r="K41" s="295">
        <f t="shared" si="28"/>
        <v>5</v>
      </c>
      <c r="L41" s="295">
        <v>8</v>
      </c>
      <c r="M41" s="295">
        <v>3.7999999999999999E-2</v>
      </c>
      <c r="N41" s="295">
        <v>3.7999999999999999E-2</v>
      </c>
      <c r="O41" s="295">
        <f t="shared" ref="O41" si="32">M41</f>
        <v>3.7999999999999999E-2</v>
      </c>
      <c r="P41" s="295">
        <f t="shared" ref="P41" si="33">N41</f>
        <v>3.7999999999999999E-2</v>
      </c>
    </row>
    <row r="42" spans="1:16" s="24" customFormat="1" ht="18.75" customHeight="1">
      <c r="A42" s="21" t="s">
        <v>91</v>
      </c>
      <c r="B42" s="22" t="s">
        <v>92</v>
      </c>
      <c r="C42" s="23" t="s">
        <v>88</v>
      </c>
      <c r="D42" s="280" t="s">
        <v>132</v>
      </c>
      <c r="E42" s="76">
        <v>0</v>
      </c>
      <c r="F42" s="76">
        <v>0</v>
      </c>
      <c r="G42" s="76">
        <v>0</v>
      </c>
      <c r="H42" s="281" t="s">
        <v>132</v>
      </c>
      <c r="I42" s="76">
        <v>0</v>
      </c>
      <c r="J42" s="76">
        <v>0</v>
      </c>
      <c r="K42" s="76">
        <v>0</v>
      </c>
      <c r="L42" s="76">
        <v>0</v>
      </c>
      <c r="M42" s="76">
        <v>0</v>
      </c>
      <c r="N42" s="76">
        <v>0</v>
      </c>
      <c r="O42" s="76">
        <v>0</v>
      </c>
      <c r="P42" s="76">
        <v>0</v>
      </c>
    </row>
    <row r="43" spans="1:16" s="24" customFormat="1" ht="30.75" customHeight="1">
      <c r="A43" s="21" t="s">
        <v>93</v>
      </c>
      <c r="B43" s="22" t="s">
        <v>94</v>
      </c>
      <c r="C43" s="23" t="s">
        <v>88</v>
      </c>
      <c r="D43" s="280" t="s">
        <v>132</v>
      </c>
      <c r="E43" s="76">
        <f>SUM(E44:E45)</f>
        <v>2100</v>
      </c>
      <c r="F43" s="76">
        <f t="shared" ref="F43:I43" si="34">SUM(F44:F45)</f>
        <v>2100</v>
      </c>
      <c r="G43" s="76">
        <f t="shared" si="34"/>
        <v>2100</v>
      </c>
      <c r="H43" s="281" t="s">
        <v>132</v>
      </c>
      <c r="I43" s="76">
        <f t="shared" si="34"/>
        <v>2100</v>
      </c>
      <c r="J43" s="76">
        <f>SUM(J44:J45)</f>
        <v>2051</v>
      </c>
      <c r="K43" s="76">
        <f>SUM(K44:K45)</f>
        <v>1050</v>
      </c>
      <c r="L43" s="76"/>
      <c r="M43" s="76">
        <f>SUM(M44:M45)</f>
        <v>7</v>
      </c>
      <c r="N43" s="76">
        <f>SUM(N44:N45)</f>
        <v>49</v>
      </c>
      <c r="O43" s="76">
        <f>SUM(O44:O45)</f>
        <v>7</v>
      </c>
      <c r="P43" s="76">
        <f>SUM(P44:P45)</f>
        <v>49</v>
      </c>
    </row>
    <row r="44" spans="1:16" s="24" customFormat="1" ht="111" customHeight="1">
      <c r="A44" s="270" t="s">
        <v>95</v>
      </c>
      <c r="B44" s="290" t="s">
        <v>391</v>
      </c>
      <c r="C44" s="271" t="s">
        <v>88</v>
      </c>
      <c r="D44" s="298">
        <v>44959</v>
      </c>
      <c r="E44" s="295">
        <v>1500</v>
      </c>
      <c r="F44" s="295">
        <f>E44</f>
        <v>1500</v>
      </c>
      <c r="G44" s="295">
        <f>E44</f>
        <v>1500</v>
      </c>
      <c r="H44" s="295"/>
      <c r="I44" s="295">
        <f>E44</f>
        <v>1500</v>
      </c>
      <c r="J44" s="295">
        <f>I44-N44</f>
        <v>1465</v>
      </c>
      <c r="K44" s="295">
        <f>I44/2</f>
        <v>750</v>
      </c>
      <c r="L44" s="295">
        <v>8</v>
      </c>
      <c r="M44" s="295">
        <v>5</v>
      </c>
      <c r="N44" s="295">
        <v>35</v>
      </c>
      <c r="O44" s="295">
        <f t="shared" ref="O44" si="35">M44</f>
        <v>5</v>
      </c>
      <c r="P44" s="295">
        <f t="shared" ref="P44" si="36">N44</f>
        <v>35</v>
      </c>
    </row>
    <row r="45" spans="1:16" s="24" customFormat="1" ht="111" customHeight="1">
      <c r="A45" s="270" t="s">
        <v>96</v>
      </c>
      <c r="B45" s="290" t="s">
        <v>392</v>
      </c>
      <c r="C45" s="271" t="s">
        <v>88</v>
      </c>
      <c r="D45" s="298">
        <v>44958</v>
      </c>
      <c r="E45" s="295">
        <v>600</v>
      </c>
      <c r="F45" s="295">
        <f>E45</f>
        <v>600</v>
      </c>
      <c r="G45" s="295">
        <f>E45</f>
        <v>600</v>
      </c>
      <c r="H45" s="295"/>
      <c r="I45" s="295">
        <f>E45</f>
        <v>600</v>
      </c>
      <c r="J45" s="295">
        <f>I45-N45</f>
        <v>586</v>
      </c>
      <c r="K45" s="295">
        <f>I45/2</f>
        <v>300</v>
      </c>
      <c r="L45" s="295">
        <v>8</v>
      </c>
      <c r="M45" s="295">
        <v>2</v>
      </c>
      <c r="N45" s="295">
        <v>14</v>
      </c>
      <c r="O45" s="295">
        <f t="shared" ref="O45" si="37">M45</f>
        <v>2</v>
      </c>
      <c r="P45" s="295">
        <f t="shared" ref="P45" si="38">N45</f>
        <v>14</v>
      </c>
    </row>
    <row r="46" spans="1:16" s="24" customFormat="1" ht="20.25" customHeight="1">
      <c r="A46" s="21" t="s">
        <v>97</v>
      </c>
      <c r="B46" s="22" t="s">
        <v>98</v>
      </c>
      <c r="C46" s="23" t="s">
        <v>88</v>
      </c>
      <c r="D46" s="280" t="s">
        <v>132</v>
      </c>
      <c r="E46" s="75">
        <v>0</v>
      </c>
      <c r="F46" s="75">
        <f t="shared" ref="F46:F49" si="39">E46</f>
        <v>0</v>
      </c>
      <c r="G46" s="75">
        <f t="shared" ref="G46:G49" si="40">E46</f>
        <v>0</v>
      </c>
      <c r="H46" s="280" t="s">
        <v>132</v>
      </c>
      <c r="I46" s="75">
        <f t="shared" ref="I46:I49" si="41">E46</f>
        <v>0</v>
      </c>
      <c r="J46" s="75">
        <v>0</v>
      </c>
      <c r="K46" s="75">
        <f t="shared" ref="K46:K49" si="42">I46/2</f>
        <v>0</v>
      </c>
      <c r="L46" s="75">
        <v>0</v>
      </c>
      <c r="M46" s="75">
        <v>0</v>
      </c>
      <c r="N46" s="75">
        <v>0</v>
      </c>
      <c r="O46" s="75">
        <v>0</v>
      </c>
      <c r="P46" s="75">
        <f t="shared" ref="P46:P49" si="43">N46</f>
        <v>0</v>
      </c>
    </row>
    <row r="47" spans="1:16" s="24" customFormat="1" ht="20.25" customHeight="1">
      <c r="A47" s="21" t="s">
        <v>99</v>
      </c>
      <c r="B47" s="22" t="s">
        <v>100</v>
      </c>
      <c r="C47" s="23" t="s">
        <v>88</v>
      </c>
      <c r="D47" s="280" t="s">
        <v>132</v>
      </c>
      <c r="E47" s="75">
        <v>0</v>
      </c>
      <c r="F47" s="75">
        <f t="shared" si="39"/>
        <v>0</v>
      </c>
      <c r="G47" s="75">
        <f t="shared" si="40"/>
        <v>0</v>
      </c>
      <c r="H47" s="280" t="s">
        <v>132</v>
      </c>
      <c r="I47" s="75">
        <f t="shared" si="41"/>
        <v>0</v>
      </c>
      <c r="J47" s="75">
        <v>0</v>
      </c>
      <c r="K47" s="75">
        <f t="shared" si="42"/>
        <v>0</v>
      </c>
      <c r="L47" s="75">
        <v>0</v>
      </c>
      <c r="M47" s="75">
        <v>0</v>
      </c>
      <c r="N47" s="75">
        <v>0</v>
      </c>
      <c r="O47" s="75">
        <v>0</v>
      </c>
      <c r="P47" s="75">
        <f t="shared" si="43"/>
        <v>0</v>
      </c>
    </row>
    <row r="48" spans="1:16" s="24" customFormat="1" ht="20.25" customHeight="1">
      <c r="A48" s="21" t="s">
        <v>101</v>
      </c>
      <c r="B48" s="22" t="s">
        <v>102</v>
      </c>
      <c r="C48" s="23" t="s">
        <v>88</v>
      </c>
      <c r="D48" s="280" t="s">
        <v>132</v>
      </c>
      <c r="E48" s="75">
        <v>0</v>
      </c>
      <c r="F48" s="75">
        <f t="shared" si="39"/>
        <v>0</v>
      </c>
      <c r="G48" s="75">
        <f t="shared" si="40"/>
        <v>0</v>
      </c>
      <c r="H48" s="280" t="s">
        <v>132</v>
      </c>
      <c r="I48" s="75">
        <f t="shared" si="41"/>
        <v>0</v>
      </c>
      <c r="J48" s="75">
        <v>0</v>
      </c>
      <c r="K48" s="75">
        <f t="shared" si="42"/>
        <v>0</v>
      </c>
      <c r="L48" s="75">
        <v>0</v>
      </c>
      <c r="M48" s="75">
        <v>0</v>
      </c>
      <c r="N48" s="75">
        <v>0</v>
      </c>
      <c r="O48" s="75">
        <v>0</v>
      </c>
      <c r="P48" s="75">
        <f t="shared" si="43"/>
        <v>0</v>
      </c>
    </row>
    <row r="49" spans="1:16" s="24" customFormat="1" ht="39" customHeight="1">
      <c r="A49" s="21" t="s">
        <v>103</v>
      </c>
      <c r="B49" s="22" t="s">
        <v>104</v>
      </c>
      <c r="C49" s="23" t="s">
        <v>88</v>
      </c>
      <c r="D49" s="280" t="s">
        <v>132</v>
      </c>
      <c r="E49" s="75">
        <v>0</v>
      </c>
      <c r="F49" s="75">
        <f t="shared" si="39"/>
        <v>0</v>
      </c>
      <c r="G49" s="75">
        <f t="shared" si="40"/>
        <v>0</v>
      </c>
      <c r="H49" s="280" t="s">
        <v>132</v>
      </c>
      <c r="I49" s="75">
        <f t="shared" si="41"/>
        <v>0</v>
      </c>
      <c r="J49" s="75">
        <v>0</v>
      </c>
      <c r="K49" s="75">
        <f t="shared" si="42"/>
        <v>0</v>
      </c>
      <c r="L49" s="75">
        <v>0</v>
      </c>
      <c r="M49" s="75">
        <v>0</v>
      </c>
      <c r="N49" s="75">
        <v>0</v>
      </c>
      <c r="O49" s="75">
        <v>0</v>
      </c>
      <c r="P49" s="75">
        <f t="shared" si="43"/>
        <v>0</v>
      </c>
    </row>
    <row r="50" spans="1:16">
      <c r="O50" s="25"/>
    </row>
    <row r="53" spans="1:16">
      <c r="D53" s="140"/>
      <c r="E53" s="13"/>
      <c r="F53" s="13"/>
    </row>
  </sheetData>
  <mergeCells count="1">
    <mergeCell ref="A2:P2"/>
  </mergeCells>
  <phoneticPr fontId="42" type="noConversion"/>
  <printOptions horizontalCentered="1"/>
  <pageMargins left="0.11811023622047245" right="0" top="0.74803149606299213" bottom="0.74803149606299213" header="0.31496062992125984" footer="0.31496062992125984"/>
  <pageSetup paperSize="9" scale="4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44"/>
  <sheetViews>
    <sheetView showWhiteSpace="0" view="pageBreakPreview" zoomScale="80" zoomScaleNormal="100" zoomScaleSheetLayoutView="80" workbookViewId="0">
      <pane xSplit="5" ySplit="11" topLeftCell="F1325" activePane="bottomRight" state="frozen"/>
      <selection pane="topRight" activeCell="F1" sqref="F1"/>
      <selection pane="bottomLeft" activeCell="A12" sqref="A12"/>
      <selection pane="bottomRight" activeCell="N1444" sqref="N1444"/>
    </sheetView>
  </sheetViews>
  <sheetFormatPr defaultColWidth="9.109375" defaultRowHeight="13.2"/>
  <cols>
    <col min="1" max="1" width="4.44140625" style="3" customWidth="1"/>
    <col min="2" max="2" width="7.109375" style="3" customWidth="1"/>
    <col min="3" max="3" width="8.5546875" style="3" customWidth="1"/>
    <col min="4" max="4" width="9.88671875" style="3" customWidth="1"/>
    <col min="5" max="5" width="8.44140625" style="3" customWidth="1"/>
    <col min="6" max="6" width="13" style="3" customWidth="1"/>
    <col min="7" max="7" width="14.109375" style="3" customWidth="1"/>
    <col min="8" max="8" width="13" style="3" customWidth="1"/>
    <col min="9" max="9" width="17" style="3" customWidth="1"/>
    <col min="10" max="10" width="9.6640625" style="3" customWidth="1"/>
    <col min="11" max="11" width="16.33203125" style="3" customWidth="1"/>
    <col min="12" max="12" width="9.6640625" style="3" customWidth="1"/>
    <col min="13" max="13" width="19.88671875" style="3" customWidth="1"/>
    <col min="14" max="14" width="18.5546875" style="3" customWidth="1"/>
    <col min="15" max="15" width="14.109375" style="3" hidden="1" customWidth="1"/>
    <col min="16" max="16" width="14.5546875" style="3" hidden="1" customWidth="1"/>
    <col min="17" max="17" width="11" style="3" hidden="1" customWidth="1"/>
    <col min="18" max="18" width="15.109375" style="35" hidden="1" customWidth="1"/>
    <col min="19" max="19" width="9.6640625" style="3" hidden="1" customWidth="1"/>
    <col min="20" max="20" width="15.5546875" style="35" hidden="1" customWidth="1"/>
    <col min="21" max="21" width="14.88671875" style="3" hidden="1" customWidth="1"/>
    <col min="22" max="22" width="10" style="36" hidden="1" customWidth="1"/>
    <col min="23" max="23" width="11.109375" style="3" hidden="1" customWidth="1"/>
    <col min="24" max="24" width="13.88671875" style="3" customWidth="1"/>
    <col min="25" max="25" width="14" style="3" customWidth="1"/>
    <col min="26" max="26" width="6.33203125" style="3" customWidth="1"/>
    <col min="27" max="27" width="12" style="3" customWidth="1"/>
    <col min="28" max="28" width="13.33203125" style="3" customWidth="1"/>
    <col min="29" max="38" width="11.6640625" style="3" bestFit="1" customWidth="1"/>
    <col min="39" max="39" width="12.88671875" style="3" bestFit="1" customWidth="1"/>
    <col min="40" max="16384" width="9.109375" style="3"/>
  </cols>
  <sheetData>
    <row r="1" spans="1:39" s="98" customFormat="1">
      <c r="A1" s="334" t="s">
        <v>127</v>
      </c>
      <c r="B1" s="334"/>
      <c r="C1" s="334"/>
      <c r="D1" s="334"/>
      <c r="E1" s="334"/>
      <c r="F1" s="334"/>
      <c r="G1" s="334"/>
      <c r="H1" s="334"/>
      <c r="I1" s="334"/>
      <c r="J1" s="334"/>
      <c r="K1" s="334"/>
      <c r="L1" s="334"/>
      <c r="M1" s="334"/>
      <c r="N1" s="334"/>
      <c r="O1" s="334"/>
      <c r="P1" s="334"/>
      <c r="Q1" s="335"/>
      <c r="R1" s="335"/>
      <c r="S1" s="335"/>
      <c r="T1" s="335"/>
      <c r="U1" s="335"/>
      <c r="V1" s="335"/>
      <c r="W1" s="335"/>
      <c r="X1" s="99">
        <v>44854</v>
      </c>
      <c r="Y1" s="99"/>
    </row>
    <row r="2" spans="1:39">
      <c r="A2" s="336" t="s">
        <v>130</v>
      </c>
      <c r="B2" s="336"/>
      <c r="C2" s="336"/>
      <c r="D2" s="336"/>
      <c r="E2" s="336"/>
      <c r="F2" s="336"/>
      <c r="G2" s="336"/>
      <c r="H2" s="336"/>
      <c r="I2" s="336"/>
      <c r="J2" s="336"/>
      <c r="K2" s="336"/>
      <c r="L2" s="336"/>
      <c r="M2" s="336"/>
      <c r="N2" s="336"/>
      <c r="O2" s="336"/>
      <c r="P2" s="336"/>
      <c r="Q2" s="337"/>
      <c r="R2" s="337"/>
      <c r="S2" s="337"/>
      <c r="T2" s="337"/>
      <c r="U2" s="337"/>
      <c r="V2" s="337"/>
      <c r="W2" s="337"/>
    </row>
    <row r="3" spans="1:39">
      <c r="A3" s="338" t="s">
        <v>397</v>
      </c>
      <c r="B3" s="338"/>
      <c r="C3" s="338"/>
      <c r="D3" s="338"/>
      <c r="E3" s="338"/>
      <c r="F3" s="338"/>
      <c r="G3" s="338"/>
      <c r="H3" s="338"/>
      <c r="I3" s="338"/>
      <c r="J3" s="338"/>
      <c r="K3" s="338"/>
      <c r="L3" s="338"/>
      <c r="M3" s="338"/>
      <c r="N3" s="338"/>
      <c r="O3" s="338"/>
      <c r="P3" s="338"/>
      <c r="Q3" s="339"/>
      <c r="R3" s="339"/>
      <c r="S3" s="339"/>
      <c r="T3" s="339"/>
      <c r="U3" s="339"/>
      <c r="V3" s="339"/>
      <c r="W3" s="339"/>
    </row>
    <row r="4" spans="1:39">
      <c r="A4" s="340" t="s">
        <v>51</v>
      </c>
      <c r="B4" s="342" t="s">
        <v>37</v>
      </c>
      <c r="C4" s="343"/>
      <c r="D4" s="343"/>
      <c r="E4" s="342" t="s">
        <v>36</v>
      </c>
      <c r="F4" s="344" t="s">
        <v>25</v>
      </c>
      <c r="G4" s="345"/>
      <c r="H4" s="345"/>
      <c r="I4" s="345"/>
      <c r="J4" s="345"/>
      <c r="K4" s="345"/>
      <c r="L4" s="345"/>
      <c r="M4" s="345"/>
      <c r="N4" s="345"/>
      <c r="O4" s="344" t="s">
        <v>26</v>
      </c>
      <c r="P4" s="345"/>
      <c r="Q4" s="345"/>
      <c r="R4" s="345"/>
      <c r="S4" s="345"/>
      <c r="T4" s="345"/>
      <c r="U4" s="345"/>
      <c r="V4" s="345"/>
      <c r="W4" s="345"/>
    </row>
    <row r="5" spans="1:39" ht="21" customHeight="1">
      <c r="A5" s="341"/>
      <c r="B5" s="343"/>
      <c r="C5" s="343"/>
      <c r="D5" s="343"/>
      <c r="E5" s="342"/>
      <c r="F5" s="346" t="s">
        <v>18</v>
      </c>
      <c r="G5" s="346" t="s">
        <v>21</v>
      </c>
      <c r="H5" s="352" t="s">
        <v>43</v>
      </c>
      <c r="I5" s="353"/>
      <c r="J5" s="353"/>
      <c r="K5" s="353"/>
      <c r="L5" s="353"/>
      <c r="M5" s="353"/>
      <c r="N5" s="354"/>
      <c r="O5" s="346" t="s">
        <v>18</v>
      </c>
      <c r="P5" s="346" t="s">
        <v>21</v>
      </c>
      <c r="Q5" s="352" t="s">
        <v>43</v>
      </c>
      <c r="R5" s="353"/>
      <c r="S5" s="353"/>
      <c r="T5" s="353"/>
      <c r="U5" s="353"/>
      <c r="V5" s="353"/>
      <c r="W5" s="354"/>
    </row>
    <row r="6" spans="1:39" ht="21.75" customHeight="1">
      <c r="A6" s="341"/>
      <c r="B6" s="343"/>
      <c r="C6" s="343"/>
      <c r="D6" s="343"/>
      <c r="E6" s="342"/>
      <c r="F6" s="347"/>
      <c r="G6" s="347"/>
      <c r="H6" s="342" t="s">
        <v>38</v>
      </c>
      <c r="I6" s="342"/>
      <c r="J6" s="342"/>
      <c r="K6" s="342"/>
      <c r="L6" s="342" t="s">
        <v>39</v>
      </c>
      <c r="M6" s="342"/>
      <c r="N6" s="342" t="s">
        <v>247</v>
      </c>
      <c r="O6" s="355"/>
      <c r="P6" s="355"/>
      <c r="Q6" s="342" t="s">
        <v>38</v>
      </c>
      <c r="R6" s="342"/>
      <c r="S6" s="342"/>
      <c r="T6" s="342"/>
      <c r="U6" s="342" t="s">
        <v>39</v>
      </c>
      <c r="V6" s="342"/>
      <c r="W6" s="342" t="s">
        <v>41</v>
      </c>
      <c r="X6" s="137">
        <v>4.5999999999999999E-2</v>
      </c>
      <c r="Y6" s="3" t="s">
        <v>228</v>
      </c>
      <c r="AA6" s="3" t="s">
        <v>114</v>
      </c>
      <c r="AB6" s="3" t="s">
        <v>115</v>
      </c>
      <c r="AC6" s="95" t="s">
        <v>116</v>
      </c>
      <c r="AD6" s="95" t="s">
        <v>117</v>
      </c>
      <c r="AE6" s="95" t="s">
        <v>118</v>
      </c>
      <c r="AF6" s="95" t="s">
        <v>119</v>
      </c>
      <c r="AG6" s="95" t="s">
        <v>120</v>
      </c>
      <c r="AH6" s="95" t="s">
        <v>121</v>
      </c>
      <c r="AI6" s="95" t="s">
        <v>122</v>
      </c>
      <c r="AJ6" s="95" t="s">
        <v>123</v>
      </c>
      <c r="AK6" s="95" t="s">
        <v>124</v>
      </c>
      <c r="AL6" s="95" t="s">
        <v>125</v>
      </c>
      <c r="AM6" s="174">
        <v>2021</v>
      </c>
    </row>
    <row r="7" spans="1:39" ht="44.25" customHeight="1">
      <c r="A7" s="341"/>
      <c r="B7" s="343"/>
      <c r="C7" s="343"/>
      <c r="D7" s="343"/>
      <c r="E7" s="342"/>
      <c r="F7" s="347"/>
      <c r="G7" s="347"/>
      <c r="H7" s="342" t="s">
        <v>16</v>
      </c>
      <c r="I7" s="342"/>
      <c r="J7" s="342" t="s">
        <v>17</v>
      </c>
      <c r="K7" s="342"/>
      <c r="L7" s="342"/>
      <c r="M7" s="342"/>
      <c r="N7" s="342"/>
      <c r="O7" s="355"/>
      <c r="P7" s="355"/>
      <c r="Q7" s="342" t="s">
        <v>16</v>
      </c>
      <c r="R7" s="342"/>
      <c r="S7" s="342" t="s">
        <v>17</v>
      </c>
      <c r="T7" s="342"/>
      <c r="U7" s="342"/>
      <c r="V7" s="342"/>
      <c r="W7" s="342"/>
      <c r="AA7" s="175">
        <v>3521.52</v>
      </c>
      <c r="AB7" s="175">
        <v>3228.64</v>
      </c>
      <c r="AC7" s="175">
        <v>3494.76</v>
      </c>
      <c r="AD7" s="175">
        <v>2900.95</v>
      </c>
      <c r="AE7" s="175">
        <v>2596.48</v>
      </c>
      <c r="AF7" s="175">
        <v>2457.59</v>
      </c>
      <c r="AG7" s="175">
        <v>2649.51</v>
      </c>
      <c r="AH7" s="175">
        <v>2734.66</v>
      </c>
      <c r="AI7" s="175">
        <v>2565.3000000000002</v>
      </c>
      <c r="AJ7" s="175">
        <v>2871.81</v>
      </c>
      <c r="AK7" s="175">
        <v>3327.4</v>
      </c>
      <c r="AL7" s="175">
        <v>3617.04</v>
      </c>
      <c r="AM7" s="176">
        <f>SUM(AA7:AL7)</f>
        <v>35965.659999999996</v>
      </c>
    </row>
    <row r="8" spans="1:39" ht="38.25" customHeight="1">
      <c r="A8" s="341"/>
      <c r="B8" s="343"/>
      <c r="C8" s="343"/>
      <c r="D8" s="343"/>
      <c r="E8" s="342"/>
      <c r="F8" s="348"/>
      <c r="G8" s="348"/>
      <c r="H8" s="138" t="s">
        <v>19</v>
      </c>
      <c r="I8" s="138" t="s">
        <v>248</v>
      </c>
      <c r="J8" s="138" t="s">
        <v>22</v>
      </c>
      <c r="K8" s="138" t="s">
        <v>248</v>
      </c>
      <c r="L8" s="138" t="s">
        <v>40</v>
      </c>
      <c r="M8" s="138" t="s">
        <v>248</v>
      </c>
      <c r="N8" s="342"/>
      <c r="O8" s="356"/>
      <c r="P8" s="356"/>
      <c r="Q8" s="138" t="s">
        <v>19</v>
      </c>
      <c r="R8" s="138" t="s">
        <v>44</v>
      </c>
      <c r="S8" s="138" t="s">
        <v>22</v>
      </c>
      <c r="T8" s="138" t="s">
        <v>44</v>
      </c>
      <c r="U8" s="138" t="s">
        <v>40</v>
      </c>
      <c r="V8" s="139" t="s">
        <v>44</v>
      </c>
      <c r="W8" s="342"/>
    </row>
    <row r="9" spans="1:39" ht="15" customHeight="1">
      <c r="A9" s="44">
        <v>1</v>
      </c>
      <c r="B9" s="349">
        <v>2</v>
      </c>
      <c r="C9" s="349"/>
      <c r="D9" s="349"/>
      <c r="E9" s="44">
        <v>3</v>
      </c>
      <c r="F9" s="44">
        <v>4</v>
      </c>
      <c r="G9" s="44">
        <v>5</v>
      </c>
      <c r="H9" s="44">
        <v>6</v>
      </c>
      <c r="I9" s="44">
        <v>7</v>
      </c>
      <c r="J9" s="44">
        <v>8</v>
      </c>
      <c r="K9" s="44">
        <v>9</v>
      </c>
      <c r="L9" s="44">
        <v>10</v>
      </c>
      <c r="M9" s="44">
        <v>11</v>
      </c>
      <c r="N9" s="44">
        <v>12</v>
      </c>
      <c r="O9" s="44">
        <v>13</v>
      </c>
      <c r="P9" s="44">
        <v>14</v>
      </c>
      <c r="Q9" s="44">
        <v>15</v>
      </c>
      <c r="R9" s="44">
        <v>16</v>
      </c>
      <c r="S9" s="44">
        <v>17</v>
      </c>
      <c r="T9" s="44">
        <v>18</v>
      </c>
      <c r="U9" s="44">
        <v>19</v>
      </c>
      <c r="V9" s="64">
        <v>20</v>
      </c>
      <c r="W9" s="64">
        <v>21</v>
      </c>
    </row>
    <row r="10" spans="1:39" ht="15" customHeight="1">
      <c r="A10" s="350" t="s">
        <v>42</v>
      </c>
      <c r="B10" s="351"/>
      <c r="C10" s="351"/>
      <c r="D10" s="351"/>
      <c r="E10" s="351"/>
      <c r="F10" s="351"/>
      <c r="G10" s="351"/>
      <c r="H10" s="351"/>
      <c r="I10" s="351"/>
      <c r="J10" s="351"/>
      <c r="K10" s="351"/>
      <c r="L10" s="351"/>
      <c r="M10" s="351"/>
      <c r="N10" s="351"/>
      <c r="O10" s="351"/>
      <c r="P10" s="351"/>
      <c r="Q10" s="351"/>
      <c r="R10" s="351"/>
      <c r="S10" s="351"/>
      <c r="T10" s="351"/>
      <c r="U10" s="351"/>
      <c r="V10" s="351"/>
      <c r="W10" s="351"/>
    </row>
    <row r="11" spans="1:39" ht="14.25" customHeight="1" thickBot="1">
      <c r="A11" s="364" t="s">
        <v>46</v>
      </c>
      <c r="B11" s="365"/>
      <c r="C11" s="365"/>
      <c r="D11" s="365"/>
      <c r="E11" s="365"/>
      <c r="F11" s="365"/>
      <c r="G11" s="365"/>
      <c r="H11" s="365"/>
      <c r="I11" s="365"/>
      <c r="J11" s="365"/>
      <c r="K11" s="365"/>
      <c r="L11" s="365"/>
      <c r="M11" s="365"/>
      <c r="N11" s="365"/>
      <c r="O11" s="351"/>
      <c r="P11" s="351"/>
      <c r="Q11" s="351"/>
      <c r="R11" s="351"/>
      <c r="S11" s="351"/>
      <c r="T11" s="351"/>
      <c r="U11" s="351"/>
      <c r="V11" s="351"/>
      <c r="W11" s="351"/>
    </row>
    <row r="12" spans="1:39" s="33" customFormat="1" ht="14.25" customHeight="1">
      <c r="A12" s="366" t="s">
        <v>134</v>
      </c>
      <c r="B12" s="378" t="s">
        <v>30</v>
      </c>
      <c r="C12" s="368" t="s">
        <v>35</v>
      </c>
      <c r="D12" s="370" t="s">
        <v>47</v>
      </c>
      <c r="E12" s="63" t="s">
        <v>0</v>
      </c>
      <c r="F12" s="63"/>
      <c r="G12" s="2"/>
      <c r="H12" s="147"/>
      <c r="I12" s="1"/>
      <c r="J12" s="147"/>
      <c r="K12" s="1"/>
      <c r="L12" s="234">
        <v>832.68</v>
      </c>
      <c r="M12" s="37">
        <f t="shared" ref="M12:M15" si="0">ROUND(G12*L12,2)</f>
        <v>0</v>
      </c>
      <c r="N12" s="37">
        <f>ROUND(M12,2)</f>
        <v>0</v>
      </c>
      <c r="O12" s="86"/>
      <c r="P12" s="2"/>
      <c r="Q12" s="119"/>
      <c r="R12" s="1"/>
      <c r="S12" s="119"/>
      <c r="T12" s="1"/>
      <c r="U12" s="119"/>
      <c r="V12" s="41"/>
      <c r="W12" s="1"/>
    </row>
    <row r="13" spans="1:39" s="33" customFormat="1" ht="14.25" customHeight="1">
      <c r="A13" s="367"/>
      <c r="B13" s="379"/>
      <c r="C13" s="369"/>
      <c r="D13" s="349"/>
      <c r="E13" s="2" t="s">
        <v>1</v>
      </c>
      <c r="F13" s="2"/>
      <c r="G13" s="2"/>
      <c r="H13" s="147"/>
      <c r="I13" s="1"/>
      <c r="J13" s="147"/>
      <c r="K13" s="1"/>
      <c r="L13" s="234">
        <v>832.68</v>
      </c>
      <c r="M13" s="37">
        <f t="shared" si="0"/>
        <v>0</v>
      </c>
      <c r="N13" s="37">
        <f t="shared" ref="N13:N15" si="1">ROUND(M13,2)</f>
        <v>0</v>
      </c>
      <c r="O13" s="86"/>
      <c r="P13" s="2"/>
      <c r="Q13" s="119"/>
      <c r="R13" s="1"/>
      <c r="S13" s="119"/>
      <c r="T13" s="1"/>
      <c r="U13" s="119"/>
      <c r="V13" s="41"/>
      <c r="W13" s="1"/>
    </row>
    <row r="14" spans="1:39" s="33" customFormat="1" ht="14.25" customHeight="1">
      <c r="A14" s="367"/>
      <c r="B14" s="379"/>
      <c r="C14" s="369"/>
      <c r="D14" s="349"/>
      <c r="E14" s="2" t="s">
        <v>2</v>
      </c>
      <c r="F14" s="2"/>
      <c r="G14" s="2">
        <v>0</v>
      </c>
      <c r="H14" s="147"/>
      <c r="I14" s="1"/>
      <c r="J14" s="147"/>
      <c r="K14" s="1"/>
      <c r="L14" s="234">
        <v>832.68</v>
      </c>
      <c r="M14" s="37">
        <f>ROUND(G14*L14,2)</f>
        <v>0</v>
      </c>
      <c r="N14" s="37">
        <f t="shared" si="1"/>
        <v>0</v>
      </c>
      <c r="O14" s="86"/>
      <c r="P14" s="2"/>
      <c r="Q14" s="119"/>
      <c r="R14" s="1"/>
      <c r="S14" s="119"/>
      <c r="T14" s="1"/>
      <c r="U14" s="119">
        <v>810.42</v>
      </c>
      <c r="V14" s="37">
        <f>ROUND(P14*U14,2)</f>
        <v>0</v>
      </c>
      <c r="W14" s="37">
        <f>ROUND(V14*1.18,2)</f>
        <v>0</v>
      </c>
    </row>
    <row r="15" spans="1:39" s="33" customFormat="1" ht="14.25" customHeight="1">
      <c r="A15" s="367"/>
      <c r="B15" s="379"/>
      <c r="C15" s="369"/>
      <c r="D15" s="349"/>
      <c r="E15" s="2" t="s">
        <v>3</v>
      </c>
      <c r="F15" s="2"/>
      <c r="G15" s="2"/>
      <c r="H15" s="147"/>
      <c r="I15" s="1"/>
      <c r="J15" s="147"/>
      <c r="K15" s="1"/>
      <c r="L15" s="234">
        <v>832.68</v>
      </c>
      <c r="M15" s="37">
        <f t="shared" si="0"/>
        <v>0</v>
      </c>
      <c r="N15" s="37">
        <f t="shared" si="1"/>
        <v>0</v>
      </c>
      <c r="O15" s="86"/>
      <c r="P15" s="2"/>
      <c r="Q15" s="119"/>
      <c r="R15" s="1"/>
      <c r="S15" s="119"/>
      <c r="T15" s="1"/>
      <c r="U15" s="119"/>
      <c r="V15" s="41"/>
      <c r="W15" s="1"/>
    </row>
    <row r="16" spans="1:39" s="33" customFormat="1" ht="14.25" customHeight="1">
      <c r="A16" s="367"/>
      <c r="B16" s="379"/>
      <c r="C16" s="369"/>
      <c r="D16" s="349"/>
      <c r="E16" s="2" t="s">
        <v>29</v>
      </c>
      <c r="F16" s="2"/>
      <c r="G16" s="1">
        <f>SUM(G12:G15)</f>
        <v>0</v>
      </c>
      <c r="H16" s="147"/>
      <c r="I16" s="1">
        <f>SUM(I12:I15)</f>
        <v>0</v>
      </c>
      <c r="J16" s="147"/>
      <c r="K16" s="1">
        <f>SUM(K12:K15)</f>
        <v>0</v>
      </c>
      <c r="L16" s="147"/>
      <c r="M16" s="1">
        <f>SUM(M12:M15)</f>
        <v>0</v>
      </c>
      <c r="N16" s="1">
        <f>SUM(N12:N15)</f>
        <v>0</v>
      </c>
      <c r="O16" s="86"/>
      <c r="P16" s="2"/>
      <c r="Q16" s="119"/>
      <c r="R16" s="1"/>
      <c r="S16" s="119"/>
      <c r="T16" s="1"/>
      <c r="U16" s="119"/>
      <c r="V16" s="41"/>
      <c r="W16" s="1"/>
    </row>
    <row r="17" spans="1:24" s="95" customFormat="1" ht="14.25" customHeight="1">
      <c r="A17" s="367"/>
      <c r="B17" s="379"/>
      <c r="C17" s="369"/>
      <c r="D17" s="349" t="s">
        <v>33</v>
      </c>
      <c r="E17" s="2" t="s">
        <v>0</v>
      </c>
      <c r="F17" s="2"/>
      <c r="G17" s="2"/>
      <c r="H17" s="147"/>
      <c r="I17" s="1"/>
      <c r="J17" s="147"/>
      <c r="K17" s="1"/>
      <c r="L17" s="234">
        <v>1982.68</v>
      </c>
      <c r="M17" s="37">
        <f t="shared" ref="M17:M20" si="2">ROUND(G17*L17,2)</f>
        <v>0</v>
      </c>
      <c r="N17" s="37">
        <f>ROUND(M17,2)</f>
        <v>0</v>
      </c>
      <c r="O17" s="86"/>
      <c r="P17" s="2"/>
      <c r="Q17" s="119"/>
      <c r="R17" s="1"/>
      <c r="S17" s="119"/>
      <c r="T17" s="1"/>
      <c r="U17" s="119"/>
      <c r="V17" s="41"/>
      <c r="W17" s="1"/>
    </row>
    <row r="18" spans="1:24" s="95" customFormat="1" ht="14.25" customHeight="1">
      <c r="A18" s="367"/>
      <c r="B18" s="379"/>
      <c r="C18" s="369"/>
      <c r="D18" s="349"/>
      <c r="E18" s="2" t="s">
        <v>1</v>
      </c>
      <c r="F18" s="2"/>
      <c r="G18" s="2"/>
      <c r="H18" s="147"/>
      <c r="I18" s="1"/>
      <c r="J18" s="147"/>
      <c r="K18" s="1"/>
      <c r="L18" s="234">
        <v>1982.68</v>
      </c>
      <c r="M18" s="37">
        <f t="shared" si="2"/>
        <v>0</v>
      </c>
      <c r="N18" s="37">
        <f t="shared" ref="N18:N20" si="3">ROUND(M18,2)</f>
        <v>0</v>
      </c>
      <c r="O18" s="86"/>
      <c r="P18" s="2"/>
      <c r="Q18" s="119"/>
      <c r="R18" s="1"/>
      <c r="S18" s="119"/>
      <c r="T18" s="1"/>
      <c r="U18" s="119"/>
      <c r="V18" s="41"/>
      <c r="W18" s="1"/>
    </row>
    <row r="19" spans="1:24" s="95" customFormat="1" ht="14.25" customHeight="1">
      <c r="A19" s="367"/>
      <c r="B19" s="379"/>
      <c r="C19" s="369"/>
      <c r="D19" s="349"/>
      <c r="E19" s="2" t="s">
        <v>2</v>
      </c>
      <c r="F19" s="2"/>
      <c r="G19" s="2">
        <v>64.290999999999997</v>
      </c>
      <c r="H19" s="147"/>
      <c r="I19" s="1"/>
      <c r="J19" s="147"/>
      <c r="K19" s="1"/>
      <c r="L19" s="234">
        <v>1982.68</v>
      </c>
      <c r="M19" s="37">
        <f>ROUND(G19*L19,2)</f>
        <v>127468.48</v>
      </c>
      <c r="N19" s="37">
        <f>ROUND(M19,2)</f>
        <v>127468.48</v>
      </c>
      <c r="O19" s="86"/>
      <c r="P19" s="2"/>
      <c r="Q19" s="119"/>
      <c r="R19" s="1"/>
      <c r="S19" s="119"/>
      <c r="T19" s="1"/>
      <c r="U19" s="119">
        <v>1649.4</v>
      </c>
      <c r="V19" s="37">
        <f>ROUND(P19*U19,2)</f>
        <v>0</v>
      </c>
      <c r="W19" s="37">
        <f>ROUND(V19*1.18,2)</f>
        <v>0</v>
      </c>
      <c r="X19" s="136"/>
    </row>
    <row r="20" spans="1:24" s="95" customFormat="1" ht="14.25" customHeight="1">
      <c r="A20" s="367"/>
      <c r="B20" s="379"/>
      <c r="C20" s="369"/>
      <c r="D20" s="349"/>
      <c r="E20" s="2" t="s">
        <v>3</v>
      </c>
      <c r="F20" s="2"/>
      <c r="G20" s="2">
        <v>0</v>
      </c>
      <c r="H20" s="147"/>
      <c r="I20" s="1"/>
      <c r="J20" s="147"/>
      <c r="K20" s="1"/>
      <c r="L20" s="234">
        <v>1982.68</v>
      </c>
      <c r="M20" s="37">
        <f t="shared" si="2"/>
        <v>0</v>
      </c>
      <c r="N20" s="37">
        <f t="shared" si="3"/>
        <v>0</v>
      </c>
      <c r="O20" s="86"/>
      <c r="P20" s="2"/>
      <c r="Q20" s="119"/>
      <c r="R20" s="1"/>
      <c r="S20" s="119"/>
      <c r="T20" s="1"/>
      <c r="U20" s="119"/>
      <c r="V20" s="41"/>
      <c r="W20" s="1"/>
    </row>
    <row r="21" spans="1:24" s="95" customFormat="1" ht="14.25" customHeight="1">
      <c r="A21" s="367"/>
      <c r="B21" s="379"/>
      <c r="C21" s="369"/>
      <c r="D21" s="349"/>
      <c r="E21" s="2" t="s">
        <v>29</v>
      </c>
      <c r="F21" s="2"/>
      <c r="G21" s="1">
        <f>SUM(G17:G20)</f>
        <v>64.290999999999997</v>
      </c>
      <c r="H21" s="303"/>
      <c r="I21" s="1">
        <f>SUM(I17:I20)</f>
        <v>0</v>
      </c>
      <c r="J21" s="303"/>
      <c r="K21" s="1">
        <f>SUM(K17:K20)</f>
        <v>0</v>
      </c>
      <c r="L21" s="303"/>
      <c r="M21" s="1">
        <f>SUM(M17:M20)</f>
        <v>127468.48</v>
      </c>
      <c r="N21" s="1">
        <f>SUM(N17:N20)</f>
        <v>127468.48</v>
      </c>
      <c r="O21" s="86"/>
      <c r="P21" s="2"/>
      <c r="Q21" s="119"/>
      <c r="R21" s="1"/>
      <c r="S21" s="119"/>
      <c r="T21" s="1"/>
      <c r="U21" s="119"/>
      <c r="V21" s="41"/>
      <c r="W21" s="1"/>
    </row>
    <row r="22" spans="1:24" s="95" customFormat="1" ht="14.25" customHeight="1">
      <c r="A22" s="367"/>
      <c r="B22" s="379"/>
      <c r="C22" s="369"/>
      <c r="D22" s="349" t="s">
        <v>48</v>
      </c>
      <c r="E22" s="2" t="s">
        <v>0</v>
      </c>
      <c r="F22" s="2"/>
      <c r="G22" s="2"/>
      <c r="H22" s="147"/>
      <c r="I22" s="1"/>
      <c r="J22" s="147"/>
      <c r="K22" s="1"/>
      <c r="L22" s="147">
        <v>832.68</v>
      </c>
      <c r="M22" s="37">
        <f t="shared" ref="M22:M23" si="4">ROUND(G22*L22,2)</f>
        <v>0</v>
      </c>
      <c r="N22" s="37">
        <f>ROUND(M22,2)</f>
        <v>0</v>
      </c>
      <c r="O22" s="86"/>
      <c r="P22" s="2"/>
      <c r="Q22" s="119"/>
      <c r="R22" s="1"/>
      <c r="S22" s="119"/>
      <c r="T22" s="1"/>
      <c r="U22" s="119"/>
      <c r="V22" s="41"/>
      <c r="W22" s="1"/>
    </row>
    <row r="23" spans="1:24" s="95" customFormat="1" ht="14.25" customHeight="1">
      <c r="A23" s="367"/>
      <c r="B23" s="379"/>
      <c r="C23" s="369"/>
      <c r="D23" s="349"/>
      <c r="E23" s="2" t="s">
        <v>1</v>
      </c>
      <c r="F23" s="2"/>
      <c r="G23" s="2"/>
      <c r="H23" s="147"/>
      <c r="I23" s="1"/>
      <c r="J23" s="147"/>
      <c r="K23" s="1"/>
      <c r="L23" s="147">
        <v>832.68</v>
      </c>
      <c r="M23" s="37">
        <f t="shared" si="4"/>
        <v>0</v>
      </c>
      <c r="N23" s="37">
        <f t="shared" ref="N23:N25" si="5">ROUND(M23,2)</f>
        <v>0</v>
      </c>
      <c r="O23" s="86"/>
      <c r="P23" s="2"/>
      <c r="Q23" s="119"/>
      <c r="R23" s="1"/>
      <c r="S23" s="119"/>
      <c r="T23" s="1"/>
      <c r="U23" s="119"/>
      <c r="V23" s="41"/>
      <c r="W23" s="1"/>
    </row>
    <row r="24" spans="1:24" s="95" customFormat="1" ht="14.25" customHeight="1">
      <c r="A24" s="367"/>
      <c r="B24" s="379"/>
      <c r="C24" s="369"/>
      <c r="D24" s="349"/>
      <c r="E24" s="2" t="s">
        <v>2</v>
      </c>
      <c r="F24" s="2"/>
      <c r="G24" s="2"/>
      <c r="H24" s="147"/>
      <c r="I24" s="1"/>
      <c r="J24" s="147"/>
      <c r="K24" s="1"/>
      <c r="L24" s="147">
        <v>832.68</v>
      </c>
      <c r="M24" s="37">
        <f>ROUND(G24*L24,2)</f>
        <v>0</v>
      </c>
      <c r="N24" s="37">
        <f t="shared" si="5"/>
        <v>0</v>
      </c>
      <c r="O24" s="86"/>
      <c r="P24" s="2"/>
      <c r="Q24" s="119"/>
      <c r="R24" s="1"/>
      <c r="S24" s="119"/>
      <c r="T24" s="1"/>
      <c r="U24" s="119"/>
      <c r="V24" s="41"/>
      <c r="W24" s="1"/>
    </row>
    <row r="25" spans="1:24" s="95" customFormat="1" ht="14.25" customHeight="1">
      <c r="A25" s="367"/>
      <c r="B25" s="379"/>
      <c r="C25" s="369"/>
      <c r="D25" s="349"/>
      <c r="E25" s="2" t="s">
        <v>3</v>
      </c>
      <c r="F25" s="2"/>
      <c r="G25" s="2"/>
      <c r="H25" s="147"/>
      <c r="I25" s="1"/>
      <c r="J25" s="147"/>
      <c r="K25" s="1"/>
      <c r="L25" s="147">
        <v>832.68</v>
      </c>
      <c r="M25" s="37">
        <f t="shared" ref="M25" si="6">ROUND(G25*L25,2)</f>
        <v>0</v>
      </c>
      <c r="N25" s="37">
        <f t="shared" si="5"/>
        <v>0</v>
      </c>
      <c r="O25" s="86"/>
      <c r="P25" s="2"/>
      <c r="Q25" s="119"/>
      <c r="R25" s="1"/>
      <c r="S25" s="119"/>
      <c r="T25" s="1"/>
      <c r="U25" s="119"/>
      <c r="V25" s="41"/>
      <c r="W25" s="1"/>
    </row>
    <row r="26" spans="1:24" s="95" customFormat="1" ht="14.25" customHeight="1">
      <c r="A26" s="367"/>
      <c r="B26" s="379"/>
      <c r="C26" s="369"/>
      <c r="D26" s="349"/>
      <c r="E26" s="2" t="s">
        <v>29</v>
      </c>
      <c r="F26" s="2"/>
      <c r="G26" s="1">
        <f>SUM(G22:G25)</f>
        <v>0</v>
      </c>
      <c r="H26" s="303"/>
      <c r="I26" s="1">
        <f>SUM(I22:I25)</f>
        <v>0</v>
      </c>
      <c r="J26" s="303"/>
      <c r="K26" s="1">
        <f>SUM(K22:K25)</f>
        <v>0</v>
      </c>
      <c r="L26" s="303"/>
      <c r="M26" s="1">
        <f>SUM(M22:M25)</f>
        <v>0</v>
      </c>
      <c r="N26" s="1">
        <f>SUM(N22:N25)</f>
        <v>0</v>
      </c>
      <c r="O26" s="86"/>
      <c r="P26" s="2"/>
      <c r="Q26" s="119"/>
      <c r="R26" s="1"/>
      <c r="S26" s="119"/>
      <c r="T26" s="1"/>
      <c r="U26" s="119"/>
      <c r="V26" s="41"/>
      <c r="W26" s="1"/>
    </row>
    <row r="27" spans="1:24" s="95" customFormat="1" ht="14.25" customHeight="1">
      <c r="A27" s="367"/>
      <c r="B27" s="379"/>
      <c r="C27" s="369"/>
      <c r="D27" s="349" t="s">
        <v>32</v>
      </c>
      <c r="E27" s="2" t="s">
        <v>0</v>
      </c>
      <c r="F27" s="2"/>
      <c r="G27" s="2"/>
      <c r="H27" s="147"/>
      <c r="I27" s="1"/>
      <c r="J27" s="147"/>
      <c r="K27" s="1"/>
      <c r="L27" s="147">
        <v>1982.68</v>
      </c>
      <c r="M27" s="37">
        <f t="shared" ref="M27:M28" si="7">ROUND(G27*L27,2)</f>
        <v>0</v>
      </c>
      <c r="N27" s="37">
        <f>ROUND(M27,2)</f>
        <v>0</v>
      </c>
      <c r="O27" s="86"/>
      <c r="P27" s="2"/>
      <c r="Q27" s="119"/>
      <c r="R27" s="1"/>
      <c r="S27" s="119"/>
      <c r="T27" s="1"/>
      <c r="U27" s="119"/>
      <c r="V27" s="41"/>
      <c r="W27" s="1"/>
    </row>
    <row r="28" spans="1:24" s="95" customFormat="1" ht="14.25" customHeight="1">
      <c r="A28" s="367"/>
      <c r="B28" s="379"/>
      <c r="C28" s="369"/>
      <c r="D28" s="349"/>
      <c r="E28" s="2" t="s">
        <v>1</v>
      </c>
      <c r="F28" s="2"/>
      <c r="G28" s="2"/>
      <c r="H28" s="147"/>
      <c r="I28" s="1"/>
      <c r="J28" s="147"/>
      <c r="K28" s="1"/>
      <c r="L28" s="147">
        <v>1982.68</v>
      </c>
      <c r="M28" s="37">
        <f t="shared" si="7"/>
        <v>0</v>
      </c>
      <c r="N28" s="37">
        <f t="shared" ref="N28:N30" si="8">ROUND(M28,2)</f>
        <v>0</v>
      </c>
      <c r="O28" s="86"/>
      <c r="P28" s="2"/>
      <c r="Q28" s="119"/>
      <c r="R28" s="1"/>
      <c r="S28" s="119"/>
      <c r="T28" s="1"/>
      <c r="U28" s="119"/>
      <c r="V28" s="41"/>
      <c r="W28" s="1"/>
    </row>
    <row r="29" spans="1:24" s="95" customFormat="1" ht="14.25" customHeight="1">
      <c r="A29" s="367"/>
      <c r="B29" s="379"/>
      <c r="C29" s="369"/>
      <c r="D29" s="349"/>
      <c r="E29" s="2" t="s">
        <v>2</v>
      </c>
      <c r="F29" s="2"/>
      <c r="G29" s="2"/>
      <c r="H29" s="147"/>
      <c r="I29" s="1"/>
      <c r="J29" s="147"/>
      <c r="K29" s="1"/>
      <c r="L29" s="147">
        <v>1982.68</v>
      </c>
      <c r="M29" s="37">
        <f>ROUND(G29*L29,2)</f>
        <v>0</v>
      </c>
      <c r="N29" s="37">
        <f t="shared" si="8"/>
        <v>0</v>
      </c>
      <c r="O29" s="86"/>
      <c r="P29" s="2"/>
      <c r="Q29" s="119"/>
      <c r="R29" s="1"/>
      <c r="S29" s="119"/>
      <c r="T29" s="1"/>
      <c r="U29" s="119">
        <v>1649.4</v>
      </c>
      <c r="V29" s="37">
        <f>ROUND(P29*U29,2)</f>
        <v>0</v>
      </c>
      <c r="W29" s="37">
        <f>ROUND(V29*1.18,2)</f>
        <v>0</v>
      </c>
    </row>
    <row r="30" spans="1:24" s="95" customFormat="1" ht="14.25" customHeight="1">
      <c r="A30" s="367"/>
      <c r="B30" s="379"/>
      <c r="C30" s="369"/>
      <c r="D30" s="349"/>
      <c r="E30" s="2" t="s">
        <v>3</v>
      </c>
      <c r="F30" s="2"/>
      <c r="G30" s="2"/>
      <c r="H30" s="147"/>
      <c r="I30" s="1"/>
      <c r="J30" s="147"/>
      <c r="K30" s="1"/>
      <c r="L30" s="147">
        <v>1982.68</v>
      </c>
      <c r="M30" s="37">
        <f t="shared" ref="M30" si="9">ROUND(G30*L30,2)</f>
        <v>0</v>
      </c>
      <c r="N30" s="37">
        <f t="shared" si="8"/>
        <v>0</v>
      </c>
      <c r="O30" s="86"/>
      <c r="P30" s="2"/>
      <c r="Q30" s="119"/>
      <c r="R30" s="1"/>
      <c r="S30" s="119"/>
      <c r="T30" s="1"/>
      <c r="U30" s="119"/>
      <c r="V30" s="41"/>
      <c r="W30" s="1"/>
    </row>
    <row r="31" spans="1:24" s="95" customFormat="1" ht="14.25" customHeight="1">
      <c r="A31" s="367"/>
      <c r="B31" s="379"/>
      <c r="C31" s="369"/>
      <c r="D31" s="349"/>
      <c r="E31" s="2" t="s">
        <v>29</v>
      </c>
      <c r="F31" s="2"/>
      <c r="G31" s="1">
        <f>SUM(G27:G30)</f>
        <v>0</v>
      </c>
      <c r="H31" s="303"/>
      <c r="I31" s="1">
        <f>SUM(I27:I30)</f>
        <v>0</v>
      </c>
      <c r="J31" s="303"/>
      <c r="K31" s="1">
        <f>SUM(K27:K30)</f>
        <v>0</v>
      </c>
      <c r="L31" s="303"/>
      <c r="M31" s="1">
        <f>SUM(M27:M30)</f>
        <v>0</v>
      </c>
      <c r="N31" s="1">
        <f>SUM(N27:N30)</f>
        <v>0</v>
      </c>
      <c r="O31" s="86"/>
      <c r="P31" s="2"/>
      <c r="Q31" s="119"/>
      <c r="R31" s="1"/>
      <c r="S31" s="119"/>
      <c r="T31" s="1"/>
      <c r="U31" s="119"/>
      <c r="V31" s="41"/>
      <c r="W31" s="1"/>
    </row>
    <row r="32" spans="1:24" s="95" customFormat="1" ht="14.25" customHeight="1">
      <c r="A32" s="367"/>
      <c r="B32" s="379"/>
      <c r="C32" s="361" t="s">
        <v>34</v>
      </c>
      <c r="D32" s="349" t="s">
        <v>411</v>
      </c>
      <c r="E32" s="2" t="s">
        <v>0</v>
      </c>
      <c r="F32" s="2"/>
      <c r="G32" s="2"/>
      <c r="H32" s="303"/>
      <c r="I32" s="1"/>
      <c r="J32" s="303"/>
      <c r="K32" s="1"/>
      <c r="L32" s="303">
        <v>832.68</v>
      </c>
      <c r="M32" s="37">
        <f>ROUND(G32*L32,2)</f>
        <v>0</v>
      </c>
      <c r="N32" s="37">
        <f>ROUND(M32,2)</f>
        <v>0</v>
      </c>
      <c r="O32" s="86"/>
      <c r="P32" s="2"/>
      <c r="Q32" s="303"/>
      <c r="R32" s="1"/>
      <c r="S32" s="303"/>
      <c r="T32" s="1"/>
      <c r="U32" s="303"/>
      <c r="V32" s="41"/>
      <c r="W32" s="1"/>
    </row>
    <row r="33" spans="1:23" s="95" customFormat="1" ht="14.25" customHeight="1">
      <c r="A33" s="367"/>
      <c r="B33" s="379"/>
      <c r="C33" s="371"/>
      <c r="D33" s="349"/>
      <c r="E33" s="2" t="s">
        <v>1</v>
      </c>
      <c r="F33" s="2"/>
      <c r="G33" s="2"/>
      <c r="H33" s="303"/>
      <c r="I33" s="1"/>
      <c r="J33" s="303"/>
      <c r="K33" s="1"/>
      <c r="L33" s="303">
        <v>832.68</v>
      </c>
      <c r="M33" s="37">
        <f t="shared" ref="M33:M35" si="10">ROUND(G33*L33,2)</f>
        <v>0</v>
      </c>
      <c r="N33" s="37">
        <f t="shared" ref="N33:N34" si="11">ROUND(M33,2)</f>
        <v>0</v>
      </c>
      <c r="O33" s="86"/>
      <c r="P33" s="2"/>
      <c r="Q33" s="303"/>
      <c r="R33" s="1"/>
      <c r="S33" s="303"/>
      <c r="T33" s="1"/>
      <c r="U33" s="303"/>
      <c r="V33" s="41"/>
      <c r="W33" s="1"/>
    </row>
    <row r="34" spans="1:23" s="95" customFormat="1" ht="14.25" customHeight="1">
      <c r="A34" s="367"/>
      <c r="B34" s="379"/>
      <c r="C34" s="371"/>
      <c r="D34" s="349"/>
      <c r="E34" s="2" t="s">
        <v>2</v>
      </c>
      <c r="F34" s="2"/>
      <c r="G34" s="2">
        <v>0</v>
      </c>
      <c r="H34" s="303"/>
      <c r="I34" s="1"/>
      <c r="J34" s="303"/>
      <c r="K34" s="1"/>
      <c r="L34" s="303">
        <v>832.68</v>
      </c>
      <c r="M34" s="37">
        <f t="shared" si="10"/>
        <v>0</v>
      </c>
      <c r="N34" s="37">
        <f t="shared" si="11"/>
        <v>0</v>
      </c>
      <c r="O34" s="86"/>
      <c r="P34" s="2"/>
      <c r="Q34" s="1"/>
      <c r="R34" s="1"/>
      <c r="S34" s="303"/>
      <c r="T34" s="1"/>
      <c r="U34" s="303"/>
      <c r="V34" s="41"/>
      <c r="W34" s="1"/>
    </row>
    <row r="35" spans="1:23" s="95" customFormat="1" ht="14.25" customHeight="1">
      <c r="A35" s="367"/>
      <c r="B35" s="379"/>
      <c r="C35" s="371"/>
      <c r="D35" s="349"/>
      <c r="E35" s="2" t="s">
        <v>3</v>
      </c>
      <c r="F35" s="2"/>
      <c r="G35" s="2">
        <v>0.52500000000000002</v>
      </c>
      <c r="H35" s="303"/>
      <c r="I35" s="1"/>
      <c r="J35" s="303"/>
      <c r="K35" s="1"/>
      <c r="L35" s="303">
        <v>832.68</v>
      </c>
      <c r="M35" s="37">
        <f t="shared" si="10"/>
        <v>437.16</v>
      </c>
      <c r="N35" s="37">
        <f>ROUND(M35,2)</f>
        <v>437.16</v>
      </c>
      <c r="O35" s="86"/>
      <c r="P35" s="2"/>
      <c r="Q35" s="303"/>
      <c r="R35" s="1"/>
      <c r="S35" s="303"/>
      <c r="T35" s="1"/>
      <c r="U35" s="303"/>
      <c r="V35" s="41"/>
      <c r="W35" s="1"/>
    </row>
    <row r="36" spans="1:23" s="95" customFormat="1" ht="14.25" customHeight="1">
      <c r="A36" s="367"/>
      <c r="B36" s="379"/>
      <c r="C36" s="371"/>
      <c r="D36" s="349"/>
      <c r="E36" s="2" t="s">
        <v>29</v>
      </c>
      <c r="F36" s="2"/>
      <c r="G36" s="1">
        <f>SUM(G32:G35)</f>
        <v>0.52500000000000002</v>
      </c>
      <c r="H36" s="303"/>
      <c r="I36" s="1">
        <f>SUM(I32:I35)</f>
        <v>0</v>
      </c>
      <c r="J36" s="303"/>
      <c r="K36" s="1">
        <f>SUM(K32:K35)</f>
        <v>0</v>
      </c>
      <c r="L36" s="303"/>
      <c r="M36" s="1">
        <f>SUM(M32:M35)</f>
        <v>437.16</v>
      </c>
      <c r="N36" s="1">
        <f>SUM(N32:N35)</f>
        <v>437.16</v>
      </c>
      <c r="O36" s="86"/>
      <c r="P36" s="2"/>
      <c r="Q36" s="303"/>
      <c r="R36" s="1"/>
      <c r="S36" s="303"/>
      <c r="T36" s="1"/>
      <c r="U36" s="303"/>
      <c r="V36" s="41"/>
      <c r="W36" s="1"/>
    </row>
    <row r="37" spans="1:23" s="95" customFormat="1" ht="14.25" customHeight="1">
      <c r="A37" s="367"/>
      <c r="B37" s="379"/>
      <c r="C37" s="371"/>
      <c r="D37" s="349" t="s">
        <v>412</v>
      </c>
      <c r="E37" s="2" t="s">
        <v>0</v>
      </c>
      <c r="F37" s="2"/>
      <c r="G37" s="2"/>
      <c r="H37" s="1"/>
      <c r="I37" s="1"/>
      <c r="J37" s="303"/>
      <c r="K37" s="1"/>
      <c r="L37" s="303">
        <v>1982.68</v>
      </c>
      <c r="M37" s="37">
        <f>ROUND(G37*L37,2)</f>
        <v>0</v>
      </c>
      <c r="N37" s="37">
        <f>ROUND(M37,2)</f>
        <v>0</v>
      </c>
      <c r="O37" s="86"/>
      <c r="P37" s="2"/>
      <c r="Q37" s="1"/>
      <c r="R37" s="1"/>
      <c r="S37" s="303"/>
      <c r="T37" s="1"/>
      <c r="U37" s="303"/>
      <c r="V37" s="41"/>
      <c r="W37" s="1"/>
    </row>
    <row r="38" spans="1:23" s="95" customFormat="1" ht="14.25" customHeight="1">
      <c r="A38" s="367"/>
      <c r="B38" s="379"/>
      <c r="C38" s="371"/>
      <c r="D38" s="349"/>
      <c r="E38" s="2" t="s">
        <v>1</v>
      </c>
      <c r="F38" s="2"/>
      <c r="G38" s="2"/>
      <c r="H38" s="1"/>
      <c r="I38" s="1"/>
      <c r="J38" s="303"/>
      <c r="K38" s="1"/>
      <c r="L38" s="303">
        <v>1982.68</v>
      </c>
      <c r="M38" s="37">
        <f t="shared" ref="M38:M40" si="12">ROUND(G38*L38,2)</f>
        <v>0</v>
      </c>
      <c r="N38" s="37">
        <f t="shared" ref="N38:N40" si="13">ROUND(M38,2)</f>
        <v>0</v>
      </c>
      <c r="O38" s="86"/>
      <c r="P38" s="2"/>
      <c r="Q38" s="1"/>
      <c r="R38" s="1"/>
      <c r="S38" s="303"/>
      <c r="T38" s="1"/>
      <c r="U38" s="303"/>
      <c r="V38" s="41"/>
      <c r="W38" s="1"/>
    </row>
    <row r="39" spans="1:23" s="95" customFormat="1" ht="14.25" customHeight="1">
      <c r="A39" s="367"/>
      <c r="B39" s="379"/>
      <c r="C39" s="371"/>
      <c r="D39" s="349"/>
      <c r="E39" s="2" t="s">
        <v>2</v>
      </c>
      <c r="F39" s="2"/>
      <c r="G39" s="2">
        <v>30.73</v>
      </c>
      <c r="H39" s="1"/>
      <c r="I39" s="1"/>
      <c r="J39" s="303"/>
      <c r="K39" s="1"/>
      <c r="L39" s="303">
        <v>1982.68</v>
      </c>
      <c r="M39" s="37">
        <f t="shared" si="12"/>
        <v>60927.76</v>
      </c>
      <c r="N39" s="37">
        <f t="shared" si="13"/>
        <v>60927.76</v>
      </c>
      <c r="O39" s="86"/>
      <c r="P39" s="2"/>
      <c r="Q39" s="1"/>
      <c r="R39" s="1"/>
      <c r="S39" s="303"/>
      <c r="T39" s="1"/>
      <c r="U39" s="303"/>
      <c r="V39" s="41"/>
      <c r="W39" s="1"/>
    </row>
    <row r="40" spans="1:23" s="95" customFormat="1" ht="14.25" customHeight="1">
      <c r="A40" s="367"/>
      <c r="B40" s="379"/>
      <c r="C40" s="371"/>
      <c r="D40" s="349"/>
      <c r="E40" s="2" t="s">
        <v>3</v>
      </c>
      <c r="F40" s="2"/>
      <c r="G40" s="2">
        <v>11.771000000000001</v>
      </c>
      <c r="H40" s="1"/>
      <c r="I40" s="1"/>
      <c r="J40" s="303"/>
      <c r="K40" s="1"/>
      <c r="L40" s="303">
        <v>1982.68</v>
      </c>
      <c r="M40" s="37">
        <f t="shared" si="12"/>
        <v>23338.13</v>
      </c>
      <c r="N40" s="37">
        <f t="shared" si="13"/>
        <v>23338.13</v>
      </c>
      <c r="O40" s="86"/>
      <c r="P40" s="2"/>
      <c r="Q40" s="1"/>
      <c r="R40" s="1"/>
      <c r="S40" s="303"/>
      <c r="T40" s="1"/>
      <c r="U40" s="303"/>
      <c r="V40" s="41"/>
      <c r="W40" s="1"/>
    </row>
    <row r="41" spans="1:23" s="95" customFormat="1" ht="14.25" customHeight="1">
      <c r="A41" s="367"/>
      <c r="B41" s="379"/>
      <c r="C41" s="371"/>
      <c r="D41" s="349"/>
      <c r="E41" s="2" t="s">
        <v>29</v>
      </c>
      <c r="F41" s="2"/>
      <c r="G41" s="1">
        <f>SUM(G37:G40)</f>
        <v>42.501000000000005</v>
      </c>
      <c r="H41" s="303"/>
      <c r="I41" s="1">
        <f>SUM(I37:I40)</f>
        <v>0</v>
      </c>
      <c r="J41" s="303"/>
      <c r="K41" s="1">
        <f>SUM(K37:K40)</f>
        <v>0</v>
      </c>
      <c r="L41" s="303"/>
      <c r="M41" s="1">
        <f>SUM(M37:M40)</f>
        <v>84265.89</v>
      </c>
      <c r="N41" s="1">
        <f>SUM(N37:N40)</f>
        <v>84265.89</v>
      </c>
      <c r="O41" s="86"/>
      <c r="P41" s="2"/>
      <c r="Q41" s="1"/>
      <c r="R41" s="1"/>
      <c r="S41" s="303"/>
      <c r="T41" s="1"/>
      <c r="U41" s="303"/>
      <c r="V41" s="41"/>
      <c r="W41" s="1"/>
    </row>
    <row r="42" spans="1:23" s="95" customFormat="1" ht="14.25" customHeight="1">
      <c r="A42" s="367"/>
      <c r="B42" s="379"/>
      <c r="C42" s="371"/>
      <c r="D42" s="349" t="s">
        <v>413</v>
      </c>
      <c r="E42" s="2" t="s">
        <v>0</v>
      </c>
      <c r="F42" s="2"/>
      <c r="G42" s="2"/>
      <c r="H42" s="1"/>
      <c r="I42" s="1"/>
      <c r="J42" s="303"/>
      <c r="K42" s="1"/>
      <c r="L42" s="303">
        <v>1641.02</v>
      </c>
      <c r="M42" s="37">
        <f t="shared" ref="M42:M43" si="14">ROUND(G42*L42,2)</f>
        <v>0</v>
      </c>
      <c r="N42" s="37">
        <f>ROUND(M42,2)</f>
        <v>0</v>
      </c>
      <c r="O42" s="86"/>
      <c r="P42" s="2"/>
      <c r="Q42" s="1"/>
      <c r="R42" s="1"/>
      <c r="S42" s="303"/>
      <c r="T42" s="1"/>
      <c r="U42" s="303"/>
      <c r="V42" s="41"/>
      <c r="W42" s="1"/>
    </row>
    <row r="43" spans="1:23" s="95" customFormat="1" ht="14.25" customHeight="1">
      <c r="A43" s="367"/>
      <c r="B43" s="379"/>
      <c r="C43" s="371"/>
      <c r="D43" s="349"/>
      <c r="E43" s="2" t="s">
        <v>1</v>
      </c>
      <c r="F43" s="2"/>
      <c r="G43" s="2"/>
      <c r="H43" s="1"/>
      <c r="I43" s="1"/>
      <c r="J43" s="303"/>
      <c r="K43" s="1"/>
      <c r="L43" s="303">
        <v>1641.02</v>
      </c>
      <c r="M43" s="37">
        <f t="shared" si="14"/>
        <v>0</v>
      </c>
      <c r="N43" s="37">
        <f t="shared" ref="N43:N45" si="15">ROUND(M43,2)</f>
        <v>0</v>
      </c>
      <c r="O43" s="86"/>
      <c r="P43" s="2"/>
      <c r="Q43" s="1"/>
      <c r="R43" s="1"/>
      <c r="S43" s="303"/>
      <c r="T43" s="1"/>
      <c r="U43" s="303"/>
      <c r="V43" s="41"/>
      <c r="W43" s="1"/>
    </row>
    <row r="44" spans="1:23" s="95" customFormat="1" ht="14.25" customHeight="1">
      <c r="A44" s="367"/>
      <c r="B44" s="379"/>
      <c r="C44" s="371"/>
      <c r="D44" s="349"/>
      <c r="E44" s="2" t="s">
        <v>2</v>
      </c>
      <c r="F44" s="2"/>
      <c r="G44" s="79">
        <v>28.922000000000001</v>
      </c>
      <c r="H44" s="1"/>
      <c r="I44" s="1"/>
      <c r="J44" s="303"/>
      <c r="K44" s="1"/>
      <c r="L44" s="303">
        <v>1641.02</v>
      </c>
      <c r="M44" s="37">
        <f>ROUND(G44*L44,2)</f>
        <v>47461.58</v>
      </c>
      <c r="N44" s="37">
        <f t="shared" si="15"/>
        <v>47461.58</v>
      </c>
      <c r="O44" s="86"/>
      <c r="P44" s="79"/>
      <c r="Q44" s="1"/>
      <c r="R44" s="1"/>
      <c r="S44" s="303"/>
      <c r="T44" s="1"/>
      <c r="U44" s="303">
        <v>810.42</v>
      </c>
      <c r="V44" s="37">
        <f>ROUND(P44*U44,2)</f>
        <v>0</v>
      </c>
      <c r="W44" s="37">
        <f>ROUND(V44*1.18,2)</f>
        <v>0</v>
      </c>
    </row>
    <row r="45" spans="1:23" s="95" customFormat="1" ht="14.25" customHeight="1">
      <c r="A45" s="367"/>
      <c r="B45" s="379"/>
      <c r="C45" s="371"/>
      <c r="D45" s="349"/>
      <c r="E45" s="2" t="s">
        <v>3</v>
      </c>
      <c r="F45" s="2"/>
      <c r="G45" s="2">
        <v>628.91800000000001</v>
      </c>
      <c r="H45" s="1"/>
      <c r="I45" s="1"/>
      <c r="J45" s="303"/>
      <c r="K45" s="1"/>
      <c r="L45" s="303">
        <v>1641.02</v>
      </c>
      <c r="M45" s="37">
        <f>ROUND(G45*L45,2)</f>
        <v>1032067.02</v>
      </c>
      <c r="N45" s="37">
        <f t="shared" si="15"/>
        <v>1032067.02</v>
      </c>
      <c r="O45" s="86"/>
      <c r="P45" s="2"/>
      <c r="Q45" s="1"/>
      <c r="R45" s="1"/>
      <c r="S45" s="303"/>
      <c r="T45" s="1"/>
      <c r="U45" s="303">
        <v>810.42</v>
      </c>
      <c r="V45" s="37">
        <f>ROUND(P45*U45,2)</f>
        <v>0</v>
      </c>
      <c r="W45" s="37">
        <f>ROUND(V45*1.18,2)</f>
        <v>0</v>
      </c>
    </row>
    <row r="46" spans="1:23" s="95" customFormat="1" ht="14.25" customHeight="1">
      <c r="A46" s="367"/>
      <c r="B46" s="379"/>
      <c r="C46" s="371"/>
      <c r="D46" s="349"/>
      <c r="E46" s="2" t="s">
        <v>29</v>
      </c>
      <c r="F46" s="2"/>
      <c r="G46" s="1">
        <f>SUM(G42:G45)</f>
        <v>657.84</v>
      </c>
      <c r="H46" s="303"/>
      <c r="I46" s="1">
        <f>SUM(I42:I45)</f>
        <v>0</v>
      </c>
      <c r="J46" s="303"/>
      <c r="K46" s="1">
        <f>SUM(K42:K45)</f>
        <v>0</v>
      </c>
      <c r="L46" s="303"/>
      <c r="M46" s="1">
        <f>SUM(M42:M45)</f>
        <v>1079528.6000000001</v>
      </c>
      <c r="N46" s="1">
        <f>SUM(N42:N45)</f>
        <v>1079528.6000000001</v>
      </c>
      <c r="O46" s="86"/>
      <c r="P46" s="2"/>
      <c r="Q46" s="1"/>
      <c r="R46" s="1"/>
      <c r="S46" s="303"/>
      <c r="T46" s="1"/>
      <c r="U46" s="303"/>
      <c r="V46" s="41"/>
      <c r="W46" s="1"/>
    </row>
    <row r="47" spans="1:23" s="95" customFormat="1" ht="14.25" customHeight="1">
      <c r="A47" s="367"/>
      <c r="B47" s="379"/>
      <c r="C47" s="371"/>
      <c r="D47" s="349" t="s">
        <v>414</v>
      </c>
      <c r="E47" s="2" t="s">
        <v>0</v>
      </c>
      <c r="F47" s="2"/>
      <c r="G47" s="2"/>
      <c r="H47" s="1"/>
      <c r="I47" s="1"/>
      <c r="J47" s="303"/>
      <c r="K47" s="1"/>
      <c r="L47" s="303">
        <v>3291.02</v>
      </c>
      <c r="M47" s="37">
        <f t="shared" ref="M47:M50" si="16">ROUND(G47*L47,2)</f>
        <v>0</v>
      </c>
      <c r="N47" s="37">
        <f>ROUND(M47,2)</f>
        <v>0</v>
      </c>
      <c r="O47" s="86"/>
      <c r="P47" s="2"/>
      <c r="Q47" s="1"/>
      <c r="R47" s="1"/>
      <c r="S47" s="303"/>
      <c r="T47" s="1"/>
      <c r="U47" s="303"/>
      <c r="V47" s="41"/>
      <c r="W47" s="1"/>
    </row>
    <row r="48" spans="1:23" s="95" customFormat="1" ht="14.25" customHeight="1">
      <c r="A48" s="367"/>
      <c r="B48" s="379"/>
      <c r="C48" s="371"/>
      <c r="D48" s="349"/>
      <c r="E48" s="2" t="s">
        <v>1</v>
      </c>
      <c r="F48" s="2"/>
      <c r="G48" s="2"/>
      <c r="H48" s="1"/>
      <c r="I48" s="1"/>
      <c r="J48" s="303"/>
      <c r="K48" s="1"/>
      <c r="L48" s="303">
        <v>3291.02</v>
      </c>
      <c r="M48" s="37">
        <f t="shared" si="16"/>
        <v>0</v>
      </c>
      <c r="N48" s="37">
        <f t="shared" ref="N48:N50" si="17">ROUND(M48,2)</f>
        <v>0</v>
      </c>
      <c r="O48" s="86"/>
      <c r="P48" s="2"/>
      <c r="Q48" s="1"/>
      <c r="R48" s="1"/>
      <c r="S48" s="303"/>
      <c r="T48" s="1"/>
      <c r="U48" s="303"/>
      <c r="V48" s="41"/>
      <c r="W48" s="1"/>
    </row>
    <row r="49" spans="1:23" s="95" customFormat="1" ht="14.25" customHeight="1">
      <c r="A49" s="367"/>
      <c r="B49" s="379"/>
      <c r="C49" s="371"/>
      <c r="D49" s="349"/>
      <c r="E49" s="2" t="s">
        <v>2</v>
      </c>
      <c r="F49" s="2"/>
      <c r="G49" s="79">
        <v>11.816000000000001</v>
      </c>
      <c r="H49" s="1"/>
      <c r="I49" s="1"/>
      <c r="J49" s="303"/>
      <c r="K49" s="1"/>
      <c r="L49" s="303">
        <v>3291.02</v>
      </c>
      <c r="M49" s="37">
        <f t="shared" si="16"/>
        <v>38886.69</v>
      </c>
      <c r="N49" s="37">
        <f t="shared" si="17"/>
        <v>38886.69</v>
      </c>
      <c r="O49" s="86"/>
      <c r="P49" s="79"/>
      <c r="Q49" s="1"/>
      <c r="R49" s="1"/>
      <c r="S49" s="303"/>
      <c r="T49" s="1"/>
      <c r="U49" s="303">
        <v>1649.4</v>
      </c>
      <c r="V49" s="37">
        <f t="shared" ref="V49:V50" si="18">ROUND(P49*U49,2)</f>
        <v>0</v>
      </c>
      <c r="W49" s="37">
        <f t="shared" ref="W49:W50" si="19">ROUND(V49*1.18,2)</f>
        <v>0</v>
      </c>
    </row>
    <row r="50" spans="1:23" s="95" customFormat="1" ht="14.25" customHeight="1">
      <c r="A50" s="367"/>
      <c r="B50" s="379"/>
      <c r="C50" s="371"/>
      <c r="D50" s="349"/>
      <c r="E50" s="2" t="s">
        <v>3</v>
      </c>
      <c r="F50" s="2"/>
      <c r="G50" s="2">
        <v>348.87799999999999</v>
      </c>
      <c r="H50" s="1"/>
      <c r="I50" s="1"/>
      <c r="J50" s="303"/>
      <c r="K50" s="1"/>
      <c r="L50" s="303">
        <v>3291.02</v>
      </c>
      <c r="M50" s="37">
        <f t="shared" si="16"/>
        <v>1148164.48</v>
      </c>
      <c r="N50" s="37">
        <f t="shared" si="17"/>
        <v>1148164.48</v>
      </c>
      <c r="O50" s="86"/>
      <c r="P50" s="2"/>
      <c r="Q50" s="1"/>
      <c r="R50" s="1"/>
      <c r="S50" s="303"/>
      <c r="T50" s="1"/>
      <c r="U50" s="303">
        <v>1649.4</v>
      </c>
      <c r="V50" s="37">
        <f t="shared" si="18"/>
        <v>0</v>
      </c>
      <c r="W50" s="37">
        <f t="shared" si="19"/>
        <v>0</v>
      </c>
    </row>
    <row r="51" spans="1:23" s="95" customFormat="1" ht="14.25" customHeight="1">
      <c r="A51" s="367"/>
      <c r="B51" s="379"/>
      <c r="C51" s="372"/>
      <c r="D51" s="349"/>
      <c r="E51" s="2" t="s">
        <v>29</v>
      </c>
      <c r="F51" s="2"/>
      <c r="G51" s="1">
        <f>SUM(G47:G50)</f>
        <v>360.69399999999996</v>
      </c>
      <c r="H51" s="303"/>
      <c r="I51" s="1">
        <f>SUM(I47:I50)</f>
        <v>0</v>
      </c>
      <c r="J51" s="303"/>
      <c r="K51" s="1">
        <f>SUM(K47:K50)</f>
        <v>0</v>
      </c>
      <c r="L51" s="303"/>
      <c r="M51" s="1">
        <f>SUM(M47:M50)</f>
        <v>1187051.17</v>
      </c>
      <c r="N51" s="1">
        <f>SUM(N47:N50)</f>
        <v>1187051.17</v>
      </c>
      <c r="O51" s="86"/>
      <c r="P51" s="2"/>
      <c r="Q51" s="1"/>
      <c r="R51" s="1"/>
      <c r="S51" s="303"/>
      <c r="T51" s="1"/>
      <c r="U51" s="303"/>
      <c r="V51" s="41"/>
      <c r="W51" s="1"/>
    </row>
    <row r="52" spans="1:23" s="95" customFormat="1" ht="14.25" customHeight="1">
      <c r="A52" s="367"/>
      <c r="B52" s="379"/>
      <c r="C52" s="361" t="s">
        <v>34</v>
      </c>
      <c r="D52" s="349" t="s">
        <v>415</v>
      </c>
      <c r="E52" s="2" t="s">
        <v>0</v>
      </c>
      <c r="F52" s="2"/>
      <c r="G52" s="2"/>
      <c r="H52" s="147"/>
      <c r="I52" s="1"/>
      <c r="J52" s="147"/>
      <c r="K52" s="1"/>
      <c r="L52" s="234">
        <v>832.68</v>
      </c>
      <c r="M52" s="37">
        <f>ROUND(G52*L52,2)</f>
        <v>0</v>
      </c>
      <c r="N52" s="37">
        <f>ROUND(M52,2)</f>
        <v>0</v>
      </c>
      <c r="O52" s="86"/>
      <c r="P52" s="2"/>
      <c r="Q52" s="119"/>
      <c r="R52" s="1"/>
      <c r="S52" s="119"/>
      <c r="T52" s="1"/>
      <c r="U52" s="119"/>
      <c r="V52" s="41"/>
      <c r="W52" s="1"/>
    </row>
    <row r="53" spans="1:23" s="95" customFormat="1" ht="14.25" customHeight="1">
      <c r="A53" s="367"/>
      <c r="B53" s="379"/>
      <c r="C53" s="371"/>
      <c r="D53" s="349"/>
      <c r="E53" s="2" t="s">
        <v>1</v>
      </c>
      <c r="F53" s="2"/>
      <c r="G53" s="2"/>
      <c r="H53" s="147"/>
      <c r="I53" s="1"/>
      <c r="J53" s="147"/>
      <c r="K53" s="1"/>
      <c r="L53" s="234">
        <v>832.68</v>
      </c>
      <c r="M53" s="37">
        <f t="shared" ref="M53:M55" si="20">ROUND(G53*L53,2)</f>
        <v>0</v>
      </c>
      <c r="N53" s="37">
        <f t="shared" ref="N53:N55" si="21">ROUND(M53,2)</f>
        <v>0</v>
      </c>
      <c r="O53" s="86"/>
      <c r="P53" s="2"/>
      <c r="Q53" s="119"/>
      <c r="R53" s="1"/>
      <c r="S53" s="119"/>
      <c r="T53" s="1"/>
      <c r="U53" s="119"/>
      <c r="V53" s="41"/>
      <c r="W53" s="1"/>
    </row>
    <row r="54" spans="1:23" s="95" customFormat="1" ht="14.25" customHeight="1">
      <c r="A54" s="367"/>
      <c r="B54" s="379"/>
      <c r="C54" s="371"/>
      <c r="D54" s="349"/>
      <c r="E54" s="2" t="s">
        <v>2</v>
      </c>
      <c r="F54" s="2"/>
      <c r="G54" s="2">
        <v>0</v>
      </c>
      <c r="H54" s="173"/>
      <c r="I54" s="1"/>
      <c r="J54" s="147"/>
      <c r="K54" s="1"/>
      <c r="L54" s="234">
        <v>832.68</v>
      </c>
      <c r="M54" s="37">
        <f t="shared" si="20"/>
        <v>0</v>
      </c>
      <c r="N54" s="37">
        <f t="shared" si="21"/>
        <v>0</v>
      </c>
      <c r="O54" s="86"/>
      <c r="P54" s="2"/>
      <c r="Q54" s="1"/>
      <c r="R54" s="1"/>
      <c r="S54" s="119"/>
      <c r="T54" s="1"/>
      <c r="U54" s="119"/>
      <c r="V54" s="41"/>
      <c r="W54" s="1"/>
    </row>
    <row r="55" spans="1:23" s="95" customFormat="1" ht="14.25" customHeight="1">
      <c r="A55" s="367"/>
      <c r="B55" s="379"/>
      <c r="C55" s="371"/>
      <c r="D55" s="349"/>
      <c r="E55" s="2" t="s">
        <v>3</v>
      </c>
      <c r="F55" s="2"/>
      <c r="G55" s="2">
        <v>0.52500000000000002</v>
      </c>
      <c r="H55" s="173"/>
      <c r="I55" s="1"/>
      <c r="J55" s="147"/>
      <c r="K55" s="1"/>
      <c r="L55" s="234">
        <v>832.68</v>
      </c>
      <c r="M55" s="37">
        <f t="shared" si="20"/>
        <v>437.16</v>
      </c>
      <c r="N55" s="37">
        <f t="shared" si="21"/>
        <v>437.16</v>
      </c>
      <c r="O55" s="86"/>
      <c r="P55" s="2"/>
      <c r="Q55" s="119"/>
      <c r="R55" s="1"/>
      <c r="S55" s="119"/>
      <c r="T55" s="1"/>
      <c r="U55" s="119"/>
      <c r="V55" s="41"/>
      <c r="W55" s="1"/>
    </row>
    <row r="56" spans="1:23" s="95" customFormat="1" ht="14.25" customHeight="1">
      <c r="A56" s="367"/>
      <c r="B56" s="379"/>
      <c r="C56" s="371"/>
      <c r="D56" s="349"/>
      <c r="E56" s="2" t="s">
        <v>29</v>
      </c>
      <c r="F56" s="2"/>
      <c r="G56" s="1">
        <f>SUM(G52:G55)</f>
        <v>0.52500000000000002</v>
      </c>
      <c r="H56" s="303"/>
      <c r="I56" s="1">
        <f>SUM(I52:I55)</f>
        <v>0</v>
      </c>
      <c r="J56" s="303"/>
      <c r="K56" s="1">
        <f>SUM(K52:K55)</f>
        <v>0</v>
      </c>
      <c r="L56" s="303"/>
      <c r="M56" s="1">
        <f>SUM(M52:M55)</f>
        <v>437.16</v>
      </c>
      <c r="N56" s="1">
        <f>SUM(N52:N55)</f>
        <v>437.16</v>
      </c>
      <c r="O56" s="86"/>
      <c r="P56" s="2"/>
      <c r="Q56" s="119"/>
      <c r="R56" s="1"/>
      <c r="S56" s="119"/>
      <c r="T56" s="1"/>
      <c r="U56" s="119"/>
      <c r="V56" s="41"/>
      <c r="W56" s="1"/>
    </row>
    <row r="57" spans="1:23" s="95" customFormat="1" ht="14.25" customHeight="1">
      <c r="A57" s="367"/>
      <c r="B57" s="379"/>
      <c r="C57" s="371"/>
      <c r="D57" s="349" t="s">
        <v>416</v>
      </c>
      <c r="E57" s="2" t="s">
        <v>0</v>
      </c>
      <c r="F57" s="2"/>
      <c r="G57" s="2"/>
      <c r="H57" s="1"/>
      <c r="I57" s="1"/>
      <c r="J57" s="147"/>
      <c r="K57" s="1"/>
      <c r="L57" s="234">
        <v>1982.68</v>
      </c>
      <c r="M57" s="37">
        <f>ROUND(G57*L57,2)</f>
        <v>0</v>
      </c>
      <c r="N57" s="37">
        <f>ROUND(M57,2)</f>
        <v>0</v>
      </c>
      <c r="O57" s="86"/>
      <c r="P57" s="2"/>
      <c r="Q57" s="1"/>
      <c r="R57" s="1"/>
      <c r="S57" s="119"/>
      <c r="T57" s="1"/>
      <c r="U57" s="119"/>
      <c r="V57" s="41"/>
      <c r="W57" s="1"/>
    </row>
    <row r="58" spans="1:23" s="95" customFormat="1" ht="14.25" customHeight="1">
      <c r="A58" s="367"/>
      <c r="B58" s="379"/>
      <c r="C58" s="371"/>
      <c r="D58" s="349"/>
      <c r="E58" s="2" t="s">
        <v>1</v>
      </c>
      <c r="F58" s="2"/>
      <c r="G58" s="2"/>
      <c r="H58" s="1"/>
      <c r="I58" s="1"/>
      <c r="J58" s="147"/>
      <c r="K58" s="1"/>
      <c r="L58" s="303">
        <v>1982.68</v>
      </c>
      <c r="M58" s="37">
        <f t="shared" ref="M58:M60" si="22">ROUND(G58*L58,2)</f>
        <v>0</v>
      </c>
      <c r="N58" s="37">
        <f t="shared" ref="N58:N60" si="23">ROUND(M58,2)</f>
        <v>0</v>
      </c>
      <c r="O58" s="86"/>
      <c r="P58" s="2"/>
      <c r="Q58" s="1"/>
      <c r="R58" s="1"/>
      <c r="S58" s="119"/>
      <c r="T58" s="1"/>
      <c r="U58" s="119"/>
      <c r="V58" s="41"/>
      <c r="W58" s="1"/>
    </row>
    <row r="59" spans="1:23" s="95" customFormat="1" ht="14.25" customHeight="1">
      <c r="A59" s="367"/>
      <c r="B59" s="379"/>
      <c r="C59" s="371"/>
      <c r="D59" s="349"/>
      <c r="E59" s="2" t="s">
        <v>2</v>
      </c>
      <c r="F59" s="2"/>
      <c r="G59" s="2">
        <v>30.73</v>
      </c>
      <c r="H59" s="1"/>
      <c r="I59" s="1"/>
      <c r="J59" s="147"/>
      <c r="K59" s="1"/>
      <c r="L59" s="303">
        <v>1982.68</v>
      </c>
      <c r="M59" s="37">
        <f t="shared" si="22"/>
        <v>60927.76</v>
      </c>
      <c r="N59" s="37">
        <f t="shared" si="23"/>
        <v>60927.76</v>
      </c>
      <c r="O59" s="86"/>
      <c r="P59" s="2"/>
      <c r="Q59" s="1"/>
      <c r="R59" s="1"/>
      <c r="S59" s="119"/>
      <c r="T59" s="1"/>
      <c r="U59" s="119"/>
      <c r="V59" s="41"/>
      <c r="W59" s="1"/>
    </row>
    <row r="60" spans="1:23" s="95" customFormat="1" ht="14.25" customHeight="1">
      <c r="A60" s="367"/>
      <c r="B60" s="379"/>
      <c r="C60" s="371"/>
      <c r="D60" s="349"/>
      <c r="E60" s="2" t="s">
        <v>3</v>
      </c>
      <c r="F60" s="2"/>
      <c r="G60" s="2">
        <v>11.771000000000001</v>
      </c>
      <c r="H60" s="1"/>
      <c r="I60" s="1"/>
      <c r="J60" s="147"/>
      <c r="K60" s="1"/>
      <c r="L60" s="303">
        <v>1982.68</v>
      </c>
      <c r="M60" s="37">
        <f t="shared" si="22"/>
        <v>23338.13</v>
      </c>
      <c r="N60" s="37">
        <f t="shared" si="23"/>
        <v>23338.13</v>
      </c>
      <c r="O60" s="86"/>
      <c r="P60" s="2"/>
      <c r="Q60" s="1"/>
      <c r="R60" s="1"/>
      <c r="S60" s="119"/>
      <c r="T60" s="1"/>
      <c r="U60" s="119"/>
      <c r="V60" s="41"/>
      <c r="W60" s="1"/>
    </row>
    <row r="61" spans="1:23" s="95" customFormat="1" ht="14.25" customHeight="1">
      <c r="A61" s="367"/>
      <c r="B61" s="379"/>
      <c r="C61" s="371"/>
      <c r="D61" s="349"/>
      <c r="E61" s="2" t="s">
        <v>29</v>
      </c>
      <c r="F61" s="2"/>
      <c r="G61" s="1">
        <f>SUM(G57:G60)</f>
        <v>42.501000000000005</v>
      </c>
      <c r="H61" s="303"/>
      <c r="I61" s="1">
        <f>SUM(I57:I60)</f>
        <v>0</v>
      </c>
      <c r="J61" s="303"/>
      <c r="K61" s="1">
        <f>SUM(K57:K60)</f>
        <v>0</v>
      </c>
      <c r="L61" s="303"/>
      <c r="M61" s="1">
        <f>SUM(M57:M60)</f>
        <v>84265.89</v>
      </c>
      <c r="N61" s="1">
        <f>SUM(N57:N60)</f>
        <v>84265.89</v>
      </c>
      <c r="O61" s="86"/>
      <c r="P61" s="2"/>
      <c r="Q61" s="1"/>
      <c r="R61" s="1"/>
      <c r="S61" s="119"/>
      <c r="T61" s="1"/>
      <c r="U61" s="119"/>
      <c r="V61" s="41"/>
      <c r="W61" s="1"/>
    </row>
    <row r="62" spans="1:23" s="95" customFormat="1" ht="14.25" customHeight="1">
      <c r="A62" s="367"/>
      <c r="B62" s="379"/>
      <c r="C62" s="371"/>
      <c r="D62" s="349" t="s">
        <v>417</v>
      </c>
      <c r="E62" s="2" t="s">
        <v>0</v>
      </c>
      <c r="F62" s="2"/>
      <c r="G62" s="2"/>
      <c r="H62" s="1"/>
      <c r="I62" s="1"/>
      <c r="J62" s="303"/>
      <c r="K62" s="1"/>
      <c r="L62" s="303">
        <v>832.68</v>
      </c>
      <c r="M62" s="37">
        <f t="shared" ref="M62:M63" si="24">ROUND(G62*L62,2)</f>
        <v>0</v>
      </c>
      <c r="N62" s="37">
        <f>ROUND(M62,2)</f>
        <v>0</v>
      </c>
      <c r="O62" s="86"/>
      <c r="P62" s="2"/>
      <c r="Q62" s="1"/>
      <c r="R62" s="1"/>
      <c r="S62" s="303"/>
      <c r="T62" s="1"/>
      <c r="U62" s="303"/>
      <c r="V62" s="41"/>
      <c r="W62" s="1"/>
    </row>
    <row r="63" spans="1:23" s="95" customFormat="1" ht="14.25" customHeight="1">
      <c r="A63" s="367"/>
      <c r="B63" s="379"/>
      <c r="C63" s="371"/>
      <c r="D63" s="349"/>
      <c r="E63" s="2" t="s">
        <v>1</v>
      </c>
      <c r="F63" s="2"/>
      <c r="G63" s="2"/>
      <c r="H63" s="1"/>
      <c r="I63" s="1"/>
      <c r="J63" s="303"/>
      <c r="K63" s="1"/>
      <c r="L63" s="303">
        <v>832.68</v>
      </c>
      <c r="M63" s="37">
        <f t="shared" si="24"/>
        <v>0</v>
      </c>
      <c r="N63" s="37">
        <f t="shared" ref="N63:N65" si="25">ROUND(M63,2)</f>
        <v>0</v>
      </c>
      <c r="O63" s="86"/>
      <c r="P63" s="2"/>
      <c r="Q63" s="1"/>
      <c r="R63" s="1"/>
      <c r="S63" s="303"/>
      <c r="T63" s="1"/>
      <c r="U63" s="303"/>
      <c r="V63" s="41"/>
      <c r="W63" s="1"/>
    </row>
    <row r="64" spans="1:23" s="95" customFormat="1" ht="14.25" customHeight="1">
      <c r="A64" s="367"/>
      <c r="B64" s="379"/>
      <c r="C64" s="371"/>
      <c r="D64" s="349"/>
      <c r="E64" s="2" t="s">
        <v>2</v>
      </c>
      <c r="F64" s="2"/>
      <c r="G64" s="79">
        <v>28.922000000000001</v>
      </c>
      <c r="H64" s="1"/>
      <c r="I64" s="1"/>
      <c r="J64" s="303"/>
      <c r="K64" s="1"/>
      <c r="L64" s="303">
        <v>832.68</v>
      </c>
      <c r="M64" s="37">
        <f>ROUND(G64*L64,2)</f>
        <v>24082.77</v>
      </c>
      <c r="N64" s="37">
        <f t="shared" si="25"/>
        <v>24082.77</v>
      </c>
      <c r="O64" s="86"/>
      <c r="P64" s="79"/>
      <c r="Q64" s="1"/>
      <c r="R64" s="1"/>
      <c r="S64" s="303"/>
      <c r="T64" s="1"/>
      <c r="U64" s="303">
        <v>810.42</v>
      </c>
      <c r="V64" s="37">
        <f>ROUND(P64*U64,2)</f>
        <v>0</v>
      </c>
      <c r="W64" s="37">
        <f>ROUND(V64*1.18,2)</f>
        <v>0</v>
      </c>
    </row>
    <row r="65" spans="1:23" s="95" customFormat="1" ht="14.25" customHeight="1">
      <c r="A65" s="367"/>
      <c r="B65" s="379"/>
      <c r="C65" s="371"/>
      <c r="D65" s="349"/>
      <c r="E65" s="2" t="s">
        <v>3</v>
      </c>
      <c r="F65" s="2"/>
      <c r="G65" s="2">
        <v>40.200000000000003</v>
      </c>
      <c r="H65" s="1"/>
      <c r="I65" s="1"/>
      <c r="J65" s="303"/>
      <c r="K65" s="1"/>
      <c r="L65" s="303">
        <v>832.68</v>
      </c>
      <c r="M65" s="37">
        <f>ROUND(G65*L65,2)</f>
        <v>33473.74</v>
      </c>
      <c r="N65" s="37">
        <f t="shared" si="25"/>
        <v>33473.74</v>
      </c>
      <c r="O65" s="86"/>
      <c r="P65" s="2"/>
      <c r="Q65" s="1"/>
      <c r="R65" s="1"/>
      <c r="S65" s="303"/>
      <c r="T65" s="1"/>
      <c r="U65" s="303">
        <v>810.42</v>
      </c>
      <c r="V65" s="37">
        <f>ROUND(P65*U65,2)</f>
        <v>0</v>
      </c>
      <c r="W65" s="37">
        <f>ROUND(V65*1.18,2)</f>
        <v>0</v>
      </c>
    </row>
    <row r="66" spans="1:23" s="95" customFormat="1" ht="14.25" customHeight="1">
      <c r="A66" s="367"/>
      <c r="B66" s="379"/>
      <c r="C66" s="371"/>
      <c r="D66" s="349"/>
      <c r="E66" s="2" t="s">
        <v>29</v>
      </c>
      <c r="F66" s="2"/>
      <c r="G66" s="1">
        <f>SUM(G62:G65)</f>
        <v>69.122</v>
      </c>
      <c r="H66" s="303"/>
      <c r="I66" s="1">
        <f>SUM(I62:I65)</f>
        <v>0</v>
      </c>
      <c r="J66" s="303"/>
      <c r="K66" s="1">
        <f>SUM(K62:K65)</f>
        <v>0</v>
      </c>
      <c r="L66" s="303"/>
      <c r="M66" s="1">
        <f>SUM(M62:M65)</f>
        <v>57556.509999999995</v>
      </c>
      <c r="N66" s="1">
        <f>SUM(N62:N65)</f>
        <v>57556.509999999995</v>
      </c>
      <c r="O66" s="86"/>
      <c r="P66" s="2"/>
      <c r="Q66" s="1"/>
      <c r="R66" s="1"/>
      <c r="S66" s="303"/>
      <c r="T66" s="1"/>
      <c r="U66" s="303"/>
      <c r="V66" s="41"/>
      <c r="W66" s="1"/>
    </row>
    <row r="67" spans="1:23" s="95" customFormat="1" ht="14.25" customHeight="1">
      <c r="A67" s="367"/>
      <c r="B67" s="379"/>
      <c r="C67" s="371"/>
      <c r="D67" s="349" t="s">
        <v>418</v>
      </c>
      <c r="E67" s="2" t="s">
        <v>0</v>
      </c>
      <c r="F67" s="2"/>
      <c r="G67" s="2"/>
      <c r="H67" s="1"/>
      <c r="I67" s="1"/>
      <c r="J67" s="303"/>
      <c r="K67" s="1"/>
      <c r="L67" s="303">
        <v>1982.68</v>
      </c>
      <c r="M67" s="37">
        <f t="shared" ref="M67:M70" si="26">ROUND(G67*L67,2)</f>
        <v>0</v>
      </c>
      <c r="N67" s="37">
        <f>ROUND(M67,2)</f>
        <v>0</v>
      </c>
      <c r="O67" s="86"/>
      <c r="P67" s="2"/>
      <c r="Q67" s="1"/>
      <c r="R67" s="1"/>
      <c r="S67" s="303"/>
      <c r="T67" s="1"/>
      <c r="U67" s="303"/>
      <c r="V67" s="41"/>
      <c r="W67" s="1"/>
    </row>
    <row r="68" spans="1:23" s="95" customFormat="1" ht="14.25" customHeight="1">
      <c r="A68" s="367"/>
      <c r="B68" s="379"/>
      <c r="C68" s="371"/>
      <c r="D68" s="349"/>
      <c r="E68" s="2" t="s">
        <v>1</v>
      </c>
      <c r="F68" s="2"/>
      <c r="G68" s="2"/>
      <c r="H68" s="1"/>
      <c r="I68" s="1"/>
      <c r="J68" s="303"/>
      <c r="K68" s="1"/>
      <c r="L68" s="303">
        <v>1982.68</v>
      </c>
      <c r="M68" s="37">
        <f t="shared" si="26"/>
        <v>0</v>
      </c>
      <c r="N68" s="37">
        <f t="shared" ref="N68:N70" si="27">ROUND(M68,2)</f>
        <v>0</v>
      </c>
      <c r="O68" s="86"/>
      <c r="P68" s="2"/>
      <c r="Q68" s="1"/>
      <c r="R68" s="1"/>
      <c r="S68" s="303"/>
      <c r="T68" s="1"/>
      <c r="U68" s="303"/>
      <c r="V68" s="41"/>
      <c r="W68" s="1"/>
    </row>
    <row r="69" spans="1:23" s="95" customFormat="1" ht="14.25" customHeight="1">
      <c r="A69" s="367"/>
      <c r="B69" s="379"/>
      <c r="C69" s="371"/>
      <c r="D69" s="349"/>
      <c r="E69" s="2" t="s">
        <v>2</v>
      </c>
      <c r="F69" s="2"/>
      <c r="G69" s="79">
        <v>11.816000000000001</v>
      </c>
      <c r="H69" s="1"/>
      <c r="I69" s="1"/>
      <c r="J69" s="303"/>
      <c r="K69" s="1"/>
      <c r="L69" s="303">
        <v>1982.68</v>
      </c>
      <c r="M69" s="37">
        <f t="shared" si="26"/>
        <v>23427.35</v>
      </c>
      <c r="N69" s="37">
        <f t="shared" si="27"/>
        <v>23427.35</v>
      </c>
      <c r="O69" s="86"/>
      <c r="P69" s="79"/>
      <c r="Q69" s="1"/>
      <c r="R69" s="1"/>
      <c r="S69" s="303"/>
      <c r="T69" s="1"/>
      <c r="U69" s="303">
        <v>1649.4</v>
      </c>
      <c r="V69" s="37">
        <f t="shared" ref="V69:V70" si="28">ROUND(P69*U69,2)</f>
        <v>0</v>
      </c>
      <c r="W69" s="37">
        <f t="shared" ref="W69:W70" si="29">ROUND(V69*1.18,2)</f>
        <v>0</v>
      </c>
    </row>
    <row r="70" spans="1:23" s="95" customFormat="1" ht="14.25" customHeight="1">
      <c r="A70" s="367"/>
      <c r="B70" s="379"/>
      <c r="C70" s="371"/>
      <c r="D70" s="349"/>
      <c r="E70" s="2" t="s">
        <v>3</v>
      </c>
      <c r="F70" s="2"/>
      <c r="G70" s="2">
        <v>70.2</v>
      </c>
      <c r="H70" s="1"/>
      <c r="I70" s="1"/>
      <c r="J70" s="303"/>
      <c r="K70" s="1"/>
      <c r="L70" s="303">
        <v>1982.68</v>
      </c>
      <c r="M70" s="37">
        <f t="shared" si="26"/>
        <v>139184.14000000001</v>
      </c>
      <c r="N70" s="37">
        <f t="shared" si="27"/>
        <v>139184.14000000001</v>
      </c>
      <c r="O70" s="86"/>
      <c r="P70" s="2"/>
      <c r="Q70" s="1"/>
      <c r="R70" s="1"/>
      <c r="S70" s="303"/>
      <c r="T70" s="1"/>
      <c r="U70" s="303">
        <v>1649.4</v>
      </c>
      <c r="V70" s="37">
        <f t="shared" si="28"/>
        <v>0</v>
      </c>
      <c r="W70" s="37">
        <f t="shared" si="29"/>
        <v>0</v>
      </c>
    </row>
    <row r="71" spans="1:23" s="95" customFormat="1" ht="14.25" customHeight="1">
      <c r="A71" s="367"/>
      <c r="B71" s="379"/>
      <c r="C71" s="371"/>
      <c r="D71" s="349"/>
      <c r="E71" s="2" t="s">
        <v>29</v>
      </c>
      <c r="F71" s="2"/>
      <c r="G71" s="1">
        <f>SUM(G67:G70)</f>
        <v>82.016000000000005</v>
      </c>
      <c r="H71" s="303"/>
      <c r="I71" s="1">
        <f>SUM(I67:I70)</f>
        <v>0</v>
      </c>
      <c r="J71" s="303"/>
      <c r="K71" s="1">
        <f>SUM(K67:K70)</f>
        <v>0</v>
      </c>
      <c r="L71" s="303"/>
      <c r="M71" s="1">
        <f>SUM(M67:M70)</f>
        <v>162611.49000000002</v>
      </c>
      <c r="N71" s="1">
        <f>SUM(N67:N70)</f>
        <v>162611.49000000002</v>
      </c>
      <c r="O71" s="86"/>
      <c r="P71" s="2"/>
      <c r="Q71" s="1"/>
      <c r="R71" s="1"/>
      <c r="S71" s="303"/>
      <c r="T71" s="1"/>
      <c r="U71" s="303"/>
      <c r="V71" s="41"/>
      <c r="W71" s="1"/>
    </row>
    <row r="72" spans="1:23" s="95" customFormat="1" ht="14.25" customHeight="1">
      <c r="A72" s="367"/>
      <c r="B72" s="379"/>
      <c r="C72" s="371"/>
      <c r="D72" s="349" t="s">
        <v>419</v>
      </c>
      <c r="E72" s="2" t="s">
        <v>0</v>
      </c>
      <c r="F72" s="2"/>
      <c r="G72" s="2"/>
      <c r="H72" s="1"/>
      <c r="I72" s="1"/>
      <c r="J72" s="147"/>
      <c r="K72" s="1"/>
      <c r="L72" s="303">
        <v>1641.02</v>
      </c>
      <c r="M72" s="37">
        <f t="shared" ref="M72:M73" si="30">ROUND(G72*L72,2)</f>
        <v>0</v>
      </c>
      <c r="N72" s="37">
        <f>ROUND(M72,2)</f>
        <v>0</v>
      </c>
      <c r="O72" s="86"/>
      <c r="P72" s="2"/>
      <c r="Q72" s="1"/>
      <c r="R72" s="1"/>
      <c r="S72" s="119"/>
      <c r="T72" s="1"/>
      <c r="U72" s="119"/>
      <c r="V72" s="41"/>
      <c r="W72" s="1"/>
    </row>
    <row r="73" spans="1:23" s="95" customFormat="1" ht="14.25" customHeight="1">
      <c r="A73" s="367"/>
      <c r="B73" s="379"/>
      <c r="C73" s="371"/>
      <c r="D73" s="349"/>
      <c r="E73" s="2" t="s">
        <v>1</v>
      </c>
      <c r="F73" s="2"/>
      <c r="G73" s="2"/>
      <c r="H73" s="1"/>
      <c r="I73" s="1"/>
      <c r="J73" s="147"/>
      <c r="K73" s="1"/>
      <c r="L73" s="303">
        <v>1641.02</v>
      </c>
      <c r="M73" s="37">
        <f t="shared" si="30"/>
        <v>0</v>
      </c>
      <c r="N73" s="37">
        <f t="shared" ref="N73:N75" si="31">ROUND(M73,2)</f>
        <v>0</v>
      </c>
      <c r="O73" s="86"/>
      <c r="P73" s="2"/>
      <c r="Q73" s="1"/>
      <c r="R73" s="1"/>
      <c r="S73" s="119"/>
      <c r="T73" s="1"/>
      <c r="U73" s="119"/>
      <c r="V73" s="41"/>
      <c r="W73" s="1"/>
    </row>
    <row r="74" spans="1:23" s="95" customFormat="1" ht="14.25" customHeight="1">
      <c r="A74" s="367"/>
      <c r="B74" s="379"/>
      <c r="C74" s="371"/>
      <c r="D74" s="349"/>
      <c r="E74" s="2" t="s">
        <v>2</v>
      </c>
      <c r="F74" s="2"/>
      <c r="G74" s="79">
        <v>28.922000000000001</v>
      </c>
      <c r="H74" s="1"/>
      <c r="I74" s="1"/>
      <c r="J74" s="147"/>
      <c r="K74" s="1"/>
      <c r="L74" s="303">
        <v>1641.02</v>
      </c>
      <c r="M74" s="37">
        <f>ROUND(G74*L74,2)</f>
        <v>47461.58</v>
      </c>
      <c r="N74" s="37">
        <f t="shared" si="31"/>
        <v>47461.58</v>
      </c>
      <c r="O74" s="86"/>
      <c r="P74" s="79"/>
      <c r="Q74" s="1"/>
      <c r="R74" s="1"/>
      <c r="S74" s="119"/>
      <c r="T74" s="1"/>
      <c r="U74" s="119">
        <v>810.42</v>
      </c>
      <c r="V74" s="37">
        <f>ROUND(P74*U74,2)</f>
        <v>0</v>
      </c>
      <c r="W74" s="37">
        <f>ROUND(V74*1.18,2)</f>
        <v>0</v>
      </c>
    </row>
    <row r="75" spans="1:23" s="95" customFormat="1" ht="14.25" customHeight="1">
      <c r="A75" s="367"/>
      <c r="B75" s="379"/>
      <c r="C75" s="371"/>
      <c r="D75" s="349"/>
      <c r="E75" s="2" t="s">
        <v>3</v>
      </c>
      <c r="F75" s="2"/>
      <c r="G75" s="2">
        <v>130.19999999999999</v>
      </c>
      <c r="H75" s="1"/>
      <c r="I75" s="1"/>
      <c r="J75" s="147"/>
      <c r="K75" s="1"/>
      <c r="L75" s="303">
        <v>1641.02</v>
      </c>
      <c r="M75" s="37">
        <f>ROUND(G75*L75,2)</f>
        <v>213660.79999999999</v>
      </c>
      <c r="N75" s="37">
        <f t="shared" si="31"/>
        <v>213660.79999999999</v>
      </c>
      <c r="O75" s="86"/>
      <c r="P75" s="2"/>
      <c r="Q75" s="1"/>
      <c r="R75" s="1"/>
      <c r="S75" s="119"/>
      <c r="T75" s="1"/>
      <c r="U75" s="119">
        <v>810.42</v>
      </c>
      <c r="V75" s="37">
        <f>ROUND(P75*U75,2)</f>
        <v>0</v>
      </c>
      <c r="W75" s="37">
        <f>ROUND(V75*1.18,2)</f>
        <v>0</v>
      </c>
    </row>
    <row r="76" spans="1:23" s="95" customFormat="1" ht="14.25" customHeight="1">
      <c r="A76" s="367"/>
      <c r="B76" s="379"/>
      <c r="C76" s="371"/>
      <c r="D76" s="349"/>
      <c r="E76" s="2" t="s">
        <v>29</v>
      </c>
      <c r="F76" s="2"/>
      <c r="G76" s="1">
        <f>SUM(G72:G75)</f>
        <v>159.12199999999999</v>
      </c>
      <c r="H76" s="303"/>
      <c r="I76" s="1">
        <f>SUM(I72:I75)</f>
        <v>0</v>
      </c>
      <c r="J76" s="303"/>
      <c r="K76" s="1">
        <f>SUM(K72:K75)</f>
        <v>0</v>
      </c>
      <c r="L76" s="303"/>
      <c r="M76" s="1">
        <f>SUM(M72:M75)</f>
        <v>261122.38</v>
      </c>
      <c r="N76" s="1">
        <f>SUM(N72:N75)</f>
        <v>261122.38</v>
      </c>
      <c r="O76" s="86"/>
      <c r="P76" s="2"/>
      <c r="Q76" s="1"/>
      <c r="R76" s="1"/>
      <c r="S76" s="119"/>
      <c r="T76" s="1"/>
      <c r="U76" s="119"/>
      <c r="V76" s="41"/>
      <c r="W76" s="1"/>
    </row>
    <row r="77" spans="1:23" s="95" customFormat="1" ht="14.25" customHeight="1">
      <c r="A77" s="367"/>
      <c r="B77" s="379"/>
      <c r="C77" s="371"/>
      <c r="D77" s="349" t="s">
        <v>420</v>
      </c>
      <c r="E77" s="2" t="s">
        <v>0</v>
      </c>
      <c r="F77" s="2"/>
      <c r="G77" s="2"/>
      <c r="H77" s="1"/>
      <c r="I77" s="1"/>
      <c r="J77" s="147"/>
      <c r="K77" s="1"/>
      <c r="L77" s="303">
        <v>3291.02</v>
      </c>
      <c r="M77" s="37">
        <f t="shared" ref="M77:M80" si="32">ROUND(G77*L77,2)</f>
        <v>0</v>
      </c>
      <c r="N77" s="37">
        <f>ROUND(M77,2)</f>
        <v>0</v>
      </c>
      <c r="O77" s="86"/>
      <c r="P77" s="2"/>
      <c r="Q77" s="1"/>
      <c r="R77" s="1"/>
      <c r="S77" s="119"/>
      <c r="T77" s="1"/>
      <c r="U77" s="119"/>
      <c r="V77" s="41"/>
      <c r="W77" s="1"/>
    </row>
    <row r="78" spans="1:23" s="95" customFormat="1" ht="14.25" customHeight="1">
      <c r="A78" s="367"/>
      <c r="B78" s="379"/>
      <c r="C78" s="371"/>
      <c r="D78" s="349"/>
      <c r="E78" s="2" t="s">
        <v>1</v>
      </c>
      <c r="F78" s="2"/>
      <c r="G78" s="2"/>
      <c r="H78" s="1"/>
      <c r="I78" s="1"/>
      <c r="J78" s="147"/>
      <c r="K78" s="1"/>
      <c r="L78" s="303">
        <v>3291.02</v>
      </c>
      <c r="M78" s="37">
        <f t="shared" si="32"/>
        <v>0</v>
      </c>
      <c r="N78" s="37">
        <f t="shared" ref="N78:N80" si="33">ROUND(M78,2)</f>
        <v>0</v>
      </c>
      <c r="O78" s="86"/>
      <c r="P78" s="2"/>
      <c r="Q78" s="1"/>
      <c r="R78" s="1"/>
      <c r="S78" s="119"/>
      <c r="T78" s="1"/>
      <c r="U78" s="119"/>
      <c r="V78" s="41"/>
      <c r="W78" s="1"/>
    </row>
    <row r="79" spans="1:23" s="95" customFormat="1" ht="14.25" customHeight="1">
      <c r="A79" s="367"/>
      <c r="B79" s="379"/>
      <c r="C79" s="371"/>
      <c r="D79" s="349"/>
      <c r="E79" s="2" t="s">
        <v>2</v>
      </c>
      <c r="F79" s="2"/>
      <c r="G79" s="79">
        <v>11.816000000000001</v>
      </c>
      <c r="H79" s="1"/>
      <c r="I79" s="1"/>
      <c r="J79" s="147"/>
      <c r="K79" s="1"/>
      <c r="L79" s="303">
        <v>3291.02</v>
      </c>
      <c r="M79" s="37">
        <f t="shared" si="32"/>
        <v>38886.69</v>
      </c>
      <c r="N79" s="37">
        <f t="shared" si="33"/>
        <v>38886.69</v>
      </c>
      <c r="O79" s="86"/>
      <c r="P79" s="79"/>
      <c r="Q79" s="1"/>
      <c r="R79" s="1"/>
      <c r="S79" s="119"/>
      <c r="T79" s="1"/>
      <c r="U79" s="119">
        <v>1649.4</v>
      </c>
      <c r="V79" s="37">
        <f t="shared" ref="V79:V80" si="34">ROUND(P79*U79,2)</f>
        <v>0</v>
      </c>
      <c r="W79" s="37">
        <f t="shared" ref="W79:W80" si="35">ROUND(V79*1.18,2)</f>
        <v>0</v>
      </c>
    </row>
    <row r="80" spans="1:23" s="95" customFormat="1" ht="14.25" customHeight="1">
      <c r="A80" s="367"/>
      <c r="B80" s="379"/>
      <c r="C80" s="371"/>
      <c r="D80" s="349"/>
      <c r="E80" s="2" t="s">
        <v>3</v>
      </c>
      <c r="F80" s="2"/>
      <c r="G80" s="2">
        <v>140.19999999999999</v>
      </c>
      <c r="H80" s="1"/>
      <c r="I80" s="1"/>
      <c r="J80" s="147"/>
      <c r="K80" s="1"/>
      <c r="L80" s="303">
        <v>3291.02</v>
      </c>
      <c r="M80" s="37">
        <f t="shared" si="32"/>
        <v>461401</v>
      </c>
      <c r="N80" s="37">
        <f t="shared" si="33"/>
        <v>461401</v>
      </c>
      <c r="O80" s="86"/>
      <c r="P80" s="2"/>
      <c r="Q80" s="1"/>
      <c r="R80" s="1"/>
      <c r="S80" s="119"/>
      <c r="T80" s="1"/>
      <c r="U80" s="119">
        <v>1649.4</v>
      </c>
      <c r="V80" s="37">
        <f t="shared" si="34"/>
        <v>0</v>
      </c>
      <c r="W80" s="37">
        <f t="shared" si="35"/>
        <v>0</v>
      </c>
    </row>
    <row r="81" spans="1:23" s="95" customFormat="1" ht="14.25" customHeight="1">
      <c r="A81" s="367"/>
      <c r="B81" s="379"/>
      <c r="C81" s="372"/>
      <c r="D81" s="349"/>
      <c r="E81" s="2" t="s">
        <v>29</v>
      </c>
      <c r="F81" s="2"/>
      <c r="G81" s="1">
        <f>SUM(G77:G80)</f>
        <v>152.01599999999999</v>
      </c>
      <c r="H81" s="303"/>
      <c r="I81" s="1">
        <f>SUM(I77:I80)</f>
        <v>0</v>
      </c>
      <c r="J81" s="303"/>
      <c r="K81" s="1">
        <f>SUM(K77:K80)</f>
        <v>0</v>
      </c>
      <c r="L81" s="303"/>
      <c r="M81" s="1">
        <f>SUM(M77:M80)</f>
        <v>500287.69</v>
      </c>
      <c r="N81" s="1">
        <f>SUM(N77:N80)</f>
        <v>500287.69</v>
      </c>
      <c r="O81" s="86"/>
      <c r="P81" s="2"/>
      <c r="Q81" s="1"/>
      <c r="R81" s="1"/>
      <c r="S81" s="119"/>
      <c r="T81" s="1"/>
      <c r="U81" s="119"/>
      <c r="V81" s="41"/>
      <c r="W81" s="1"/>
    </row>
    <row r="82" spans="1:23" s="95" customFormat="1" ht="14.25" customHeight="1">
      <c r="A82" s="367"/>
      <c r="B82" s="379"/>
      <c r="C82" s="361" t="s">
        <v>31</v>
      </c>
      <c r="D82" s="349" t="s">
        <v>137</v>
      </c>
      <c r="E82" s="2" t="s">
        <v>0</v>
      </c>
      <c r="F82" s="2"/>
      <c r="G82" s="2"/>
      <c r="H82" s="1"/>
      <c r="I82" s="1"/>
      <c r="J82" s="147"/>
      <c r="K82" s="1"/>
      <c r="L82" s="303">
        <v>832.68</v>
      </c>
      <c r="M82" s="37">
        <f t="shared" ref="M82:M83" si="36">ROUND(G82*L82,2)</f>
        <v>0</v>
      </c>
      <c r="N82" s="37">
        <f>ROUND(M82,2)</f>
        <v>0</v>
      </c>
      <c r="O82" s="86"/>
      <c r="P82" s="2"/>
      <c r="Q82" s="1"/>
      <c r="R82" s="1"/>
      <c r="S82" s="119"/>
      <c r="T82" s="1"/>
      <c r="U82" s="119"/>
      <c r="V82" s="41"/>
      <c r="W82" s="1"/>
    </row>
    <row r="83" spans="1:23" s="95" customFormat="1" ht="14.25" customHeight="1">
      <c r="A83" s="367"/>
      <c r="B83" s="379"/>
      <c r="C83" s="362"/>
      <c r="D83" s="349"/>
      <c r="E83" s="2" t="s">
        <v>1</v>
      </c>
      <c r="F83" s="2"/>
      <c r="G83" s="2"/>
      <c r="H83" s="1"/>
      <c r="I83" s="1"/>
      <c r="J83" s="147"/>
      <c r="K83" s="1"/>
      <c r="L83" s="303">
        <v>832.68</v>
      </c>
      <c r="M83" s="37">
        <f t="shared" si="36"/>
        <v>0</v>
      </c>
      <c r="N83" s="37">
        <f t="shared" ref="N83:N85" si="37">ROUND(M83,2)</f>
        <v>0</v>
      </c>
      <c r="O83" s="86"/>
      <c r="P83" s="2"/>
      <c r="Q83" s="1"/>
      <c r="R83" s="1"/>
      <c r="S83" s="119"/>
      <c r="T83" s="1"/>
      <c r="U83" s="119"/>
      <c r="V83" s="41"/>
      <c r="W83" s="1"/>
    </row>
    <row r="84" spans="1:23" s="95" customFormat="1" ht="14.25" customHeight="1">
      <c r="A84" s="367"/>
      <c r="B84" s="379"/>
      <c r="C84" s="362"/>
      <c r="D84" s="349"/>
      <c r="E84" s="2" t="s">
        <v>2</v>
      </c>
      <c r="F84" s="2"/>
      <c r="G84" s="2">
        <v>0</v>
      </c>
      <c r="H84" s="1"/>
      <c r="I84" s="1"/>
      <c r="J84" s="147"/>
      <c r="K84" s="1"/>
      <c r="L84" s="303">
        <v>832.68</v>
      </c>
      <c r="M84" s="37">
        <f>ROUND(G84*L84,2)</f>
        <v>0</v>
      </c>
      <c r="N84" s="37">
        <f t="shared" si="37"/>
        <v>0</v>
      </c>
      <c r="O84" s="86"/>
      <c r="P84" s="2"/>
      <c r="Q84" s="1"/>
      <c r="R84" s="1"/>
      <c r="S84" s="119"/>
      <c r="T84" s="1"/>
      <c r="U84" s="119">
        <v>810.42</v>
      </c>
      <c r="V84" s="37">
        <f>ROUND(P84*U84,2)</f>
        <v>0</v>
      </c>
      <c r="W84" s="37">
        <f>ROUND(V84*1.18,2)</f>
        <v>0</v>
      </c>
    </row>
    <row r="85" spans="1:23" s="95" customFormat="1" ht="14.25" customHeight="1">
      <c r="A85" s="367"/>
      <c r="B85" s="379"/>
      <c r="C85" s="362"/>
      <c r="D85" s="349"/>
      <c r="E85" s="2" t="s">
        <v>3</v>
      </c>
      <c r="F85" s="2"/>
      <c r="G85" s="2">
        <v>0</v>
      </c>
      <c r="H85" s="1"/>
      <c r="I85" s="1"/>
      <c r="J85" s="147"/>
      <c r="K85" s="1"/>
      <c r="L85" s="303">
        <v>832.68</v>
      </c>
      <c r="M85" s="37">
        <f t="shared" ref="M85" si="38">ROUND(G85*L85,2)</f>
        <v>0</v>
      </c>
      <c r="N85" s="37">
        <f t="shared" si="37"/>
        <v>0</v>
      </c>
      <c r="O85" s="86"/>
      <c r="P85" s="2"/>
      <c r="Q85" s="1"/>
      <c r="R85" s="1"/>
      <c r="S85" s="119"/>
      <c r="T85" s="1"/>
      <c r="U85" s="119"/>
      <c r="V85" s="41"/>
      <c r="W85" s="1"/>
    </row>
    <row r="86" spans="1:23" s="95" customFormat="1" ht="14.25" customHeight="1">
      <c r="A86" s="367"/>
      <c r="B86" s="379"/>
      <c r="C86" s="362"/>
      <c r="D86" s="349"/>
      <c r="E86" s="2" t="s">
        <v>29</v>
      </c>
      <c r="F86" s="2"/>
      <c r="G86" s="1">
        <f>SUM(G82:G85)</f>
        <v>0</v>
      </c>
      <c r="H86" s="303"/>
      <c r="I86" s="1">
        <f>SUM(I82:I85)</f>
        <v>0</v>
      </c>
      <c r="J86" s="303"/>
      <c r="K86" s="1">
        <f>SUM(K82:K85)</f>
        <v>0</v>
      </c>
      <c r="L86" s="303"/>
      <c r="M86" s="1">
        <f>SUM(M82:M85)</f>
        <v>0</v>
      </c>
      <c r="N86" s="1">
        <f>SUM(N82:N85)</f>
        <v>0</v>
      </c>
      <c r="O86" s="86"/>
      <c r="P86" s="2"/>
      <c r="Q86" s="1"/>
      <c r="R86" s="1"/>
      <c r="S86" s="119"/>
      <c r="T86" s="1"/>
      <c r="U86" s="119"/>
      <c r="V86" s="41"/>
      <c r="W86" s="1"/>
    </row>
    <row r="87" spans="1:23" s="95" customFormat="1" ht="14.25" customHeight="1">
      <c r="A87" s="367"/>
      <c r="B87" s="379"/>
      <c r="C87" s="362"/>
      <c r="D87" s="349" t="s">
        <v>136</v>
      </c>
      <c r="E87" s="2" t="s">
        <v>0</v>
      </c>
      <c r="F87" s="2"/>
      <c r="G87" s="2"/>
      <c r="H87" s="1"/>
      <c r="I87" s="1"/>
      <c r="J87" s="1"/>
      <c r="K87" s="1"/>
      <c r="L87" s="303">
        <v>1982.68</v>
      </c>
      <c r="M87" s="37">
        <f t="shared" ref="M87:M88" si="39">ROUND(G87*L87,2)</f>
        <v>0</v>
      </c>
      <c r="N87" s="37">
        <f>ROUND(M87,2)</f>
        <v>0</v>
      </c>
      <c r="O87" s="86"/>
      <c r="P87" s="2"/>
      <c r="Q87" s="1"/>
      <c r="R87" s="1"/>
      <c r="S87" s="119"/>
      <c r="T87" s="1"/>
      <c r="U87" s="119"/>
      <c r="V87" s="41"/>
      <c r="W87" s="1"/>
    </row>
    <row r="88" spans="1:23" s="95" customFormat="1" ht="14.25" customHeight="1">
      <c r="A88" s="367"/>
      <c r="B88" s="379"/>
      <c r="C88" s="362"/>
      <c r="D88" s="349"/>
      <c r="E88" s="2" t="s">
        <v>1</v>
      </c>
      <c r="F88" s="2"/>
      <c r="G88" s="2"/>
      <c r="H88" s="1"/>
      <c r="I88" s="1"/>
      <c r="J88" s="1"/>
      <c r="K88" s="1"/>
      <c r="L88" s="303">
        <v>1982.68</v>
      </c>
      <c r="M88" s="37">
        <f t="shared" si="39"/>
        <v>0</v>
      </c>
      <c r="N88" s="37">
        <f t="shared" ref="N88:N90" si="40">ROUND(M88,2)</f>
        <v>0</v>
      </c>
      <c r="O88" s="86"/>
      <c r="P88" s="2"/>
      <c r="Q88" s="1"/>
      <c r="R88" s="1"/>
      <c r="S88" s="119"/>
      <c r="T88" s="1"/>
      <c r="U88" s="119"/>
      <c r="V88" s="41"/>
      <c r="W88" s="1"/>
    </row>
    <row r="89" spans="1:23" s="95" customFormat="1" ht="14.25" customHeight="1">
      <c r="A89" s="367"/>
      <c r="B89" s="379"/>
      <c r="C89" s="362"/>
      <c r="D89" s="349"/>
      <c r="E89" s="2" t="s">
        <v>2</v>
      </c>
      <c r="F89" s="2"/>
      <c r="G89" s="2">
        <v>0</v>
      </c>
      <c r="H89" s="1"/>
      <c r="I89" s="1"/>
      <c r="J89" s="1"/>
      <c r="K89" s="1"/>
      <c r="L89" s="303">
        <v>1982.68</v>
      </c>
      <c r="M89" s="37">
        <f>ROUND(G89*L89,2)</f>
        <v>0</v>
      </c>
      <c r="N89" s="37">
        <f t="shared" si="40"/>
        <v>0</v>
      </c>
      <c r="O89" s="86"/>
      <c r="P89" s="2"/>
      <c r="Q89" s="1"/>
      <c r="R89" s="1"/>
      <c r="S89" s="119"/>
      <c r="T89" s="1"/>
      <c r="U89" s="119">
        <v>1649.4</v>
      </c>
      <c r="V89" s="37">
        <f>ROUND(P89*U89,2)</f>
        <v>0</v>
      </c>
      <c r="W89" s="37">
        <f>ROUND(V89*1.18,2)</f>
        <v>0</v>
      </c>
    </row>
    <row r="90" spans="1:23" s="95" customFormat="1" ht="14.25" customHeight="1">
      <c r="A90" s="367"/>
      <c r="B90" s="379"/>
      <c r="C90" s="362"/>
      <c r="D90" s="349"/>
      <c r="E90" s="2" t="s">
        <v>3</v>
      </c>
      <c r="F90" s="2"/>
      <c r="G90" s="2">
        <v>0</v>
      </c>
      <c r="H90" s="1"/>
      <c r="I90" s="1"/>
      <c r="J90" s="1"/>
      <c r="K90" s="1"/>
      <c r="L90" s="303">
        <v>1982.68</v>
      </c>
      <c r="M90" s="37">
        <f t="shared" ref="M90" si="41">ROUND(G90*L90,2)</f>
        <v>0</v>
      </c>
      <c r="N90" s="37">
        <f t="shared" si="40"/>
        <v>0</v>
      </c>
      <c r="O90" s="86"/>
      <c r="P90" s="2"/>
      <c r="Q90" s="1"/>
      <c r="R90" s="1"/>
      <c r="S90" s="119"/>
      <c r="T90" s="1"/>
      <c r="U90" s="119"/>
      <c r="V90" s="41"/>
      <c r="W90" s="1"/>
    </row>
    <row r="91" spans="1:23" s="95" customFormat="1" ht="14.25" customHeight="1">
      <c r="A91" s="367"/>
      <c r="B91" s="379"/>
      <c r="C91" s="363"/>
      <c r="D91" s="349"/>
      <c r="E91" s="2" t="s">
        <v>29</v>
      </c>
      <c r="F91" s="2"/>
      <c r="G91" s="1">
        <f>SUM(G87:G90)</f>
        <v>0</v>
      </c>
      <c r="H91" s="303"/>
      <c r="I91" s="1">
        <f>SUM(I87:I90)</f>
        <v>0</v>
      </c>
      <c r="J91" s="303"/>
      <c r="K91" s="1">
        <f>SUM(K87:K90)</f>
        <v>0</v>
      </c>
      <c r="L91" s="303"/>
      <c r="M91" s="1">
        <f>SUM(M87:M90)</f>
        <v>0</v>
      </c>
      <c r="N91" s="1">
        <f>SUM(N87:N90)</f>
        <v>0</v>
      </c>
      <c r="O91" s="86"/>
      <c r="P91" s="2"/>
      <c r="Q91" s="119"/>
      <c r="R91" s="1"/>
      <c r="S91" s="119"/>
      <c r="T91" s="1"/>
      <c r="U91" s="119"/>
      <c r="V91" s="41"/>
      <c r="W91" s="1"/>
    </row>
    <row r="92" spans="1:23" s="33" customFormat="1" ht="14.25" customHeight="1">
      <c r="A92" s="367"/>
      <c r="B92" s="379"/>
      <c r="C92" s="382" t="s">
        <v>216</v>
      </c>
      <c r="D92" s="385" t="s">
        <v>137</v>
      </c>
      <c r="E92" s="2" t="s">
        <v>0</v>
      </c>
      <c r="F92" s="121"/>
      <c r="G92" s="147">
        <v>0</v>
      </c>
      <c r="H92" s="1"/>
      <c r="I92" s="1"/>
      <c r="J92" s="1"/>
      <c r="K92" s="1"/>
      <c r="L92" s="45">
        <v>1641.02</v>
      </c>
      <c r="M92" s="37">
        <f>ROUND(G92*L92,2)</f>
        <v>0</v>
      </c>
      <c r="N92" s="37">
        <f>ROUND(M92,2)</f>
        <v>0</v>
      </c>
      <c r="O92" s="87"/>
      <c r="P92" s="119"/>
      <c r="Q92" s="119">
        <v>523626.91</v>
      </c>
      <c r="R92" s="37">
        <f t="shared" ref="R92:R93" si="42">ROUND((P92*Q92)*1.18,2)</f>
        <v>0</v>
      </c>
      <c r="S92" s="119">
        <v>0</v>
      </c>
      <c r="T92" s="41">
        <v>0</v>
      </c>
      <c r="U92" s="45">
        <v>0</v>
      </c>
      <c r="V92" s="37">
        <f>ROUND(P92*U92,2)</f>
        <v>0</v>
      </c>
      <c r="W92" s="37">
        <f t="shared" ref="W92:W93" si="43">R92</f>
        <v>0</v>
      </c>
    </row>
    <row r="93" spans="1:23" s="33" customFormat="1" ht="14.25" customHeight="1">
      <c r="A93" s="367"/>
      <c r="B93" s="379"/>
      <c r="C93" s="383"/>
      <c r="D93" s="380"/>
      <c r="E93" s="2" t="s">
        <v>1</v>
      </c>
      <c r="F93" s="121"/>
      <c r="G93" s="147">
        <v>0</v>
      </c>
      <c r="H93" s="1"/>
      <c r="I93" s="1"/>
      <c r="J93" s="1"/>
      <c r="K93" s="1"/>
      <c r="L93" s="46">
        <v>1641.02</v>
      </c>
      <c r="M93" s="37">
        <f t="shared" ref="M93" si="44">ROUND(G93*L93,2)</f>
        <v>0</v>
      </c>
      <c r="N93" s="37">
        <f t="shared" ref="N93:N95" si="45">ROUND(M93,2)</f>
        <v>0</v>
      </c>
      <c r="O93" s="87"/>
      <c r="P93" s="119"/>
      <c r="Q93" s="119">
        <v>531211.15</v>
      </c>
      <c r="R93" s="37">
        <f t="shared" si="42"/>
        <v>0</v>
      </c>
      <c r="S93" s="119">
        <v>0</v>
      </c>
      <c r="T93" s="41">
        <v>0</v>
      </c>
      <c r="U93" s="46">
        <v>0</v>
      </c>
      <c r="V93" s="37">
        <f t="shared" ref="V93" si="46">ROUND(P93*U93,2)</f>
        <v>0</v>
      </c>
      <c r="W93" s="37">
        <f t="shared" si="43"/>
        <v>0</v>
      </c>
    </row>
    <row r="94" spans="1:23" s="33" customFormat="1" ht="14.25" customHeight="1">
      <c r="A94" s="367"/>
      <c r="B94" s="379"/>
      <c r="C94" s="383"/>
      <c r="D94" s="380"/>
      <c r="E94" s="2" t="s">
        <v>2</v>
      </c>
      <c r="F94" s="121"/>
      <c r="G94" s="147">
        <v>0</v>
      </c>
      <c r="H94" s="1"/>
      <c r="I94" s="1"/>
      <c r="J94" s="1"/>
      <c r="K94" s="1"/>
      <c r="L94" s="45">
        <v>1641.02</v>
      </c>
      <c r="M94" s="37"/>
      <c r="N94" s="37">
        <f t="shared" si="45"/>
        <v>0</v>
      </c>
      <c r="O94" s="87"/>
      <c r="P94" s="119"/>
      <c r="Q94" s="119">
        <v>943149.53</v>
      </c>
      <c r="R94" s="37">
        <f>ROUND((P94*Q94)*1.18,2)</f>
        <v>0</v>
      </c>
      <c r="S94" s="119"/>
      <c r="T94" s="37">
        <f>ROUND(P94*S94,2)</f>
        <v>0</v>
      </c>
      <c r="U94" s="46">
        <v>0</v>
      </c>
      <c r="V94" s="37"/>
      <c r="W94" s="37">
        <f>R94</f>
        <v>0</v>
      </c>
    </row>
    <row r="95" spans="1:23" s="33" customFormat="1" ht="14.25" customHeight="1">
      <c r="A95" s="367"/>
      <c r="B95" s="379"/>
      <c r="C95" s="383"/>
      <c r="D95" s="380"/>
      <c r="E95" s="2" t="s">
        <v>3</v>
      </c>
      <c r="F95" s="121"/>
      <c r="G95" s="147">
        <v>0</v>
      </c>
      <c r="H95" s="1"/>
      <c r="I95" s="1"/>
      <c r="J95" s="1"/>
      <c r="K95" s="1"/>
      <c r="L95" s="46">
        <v>1641.02</v>
      </c>
      <c r="M95" s="37">
        <f t="shared" ref="M95" si="47">ROUND(G95*L95,2)</f>
        <v>0</v>
      </c>
      <c r="N95" s="37">
        <f t="shared" si="45"/>
        <v>0</v>
      </c>
      <c r="O95" s="87"/>
      <c r="P95" s="119"/>
      <c r="Q95" s="119">
        <v>1991941.02</v>
      </c>
      <c r="R95" s="37">
        <f t="shared" ref="R95" si="48">ROUND((P95*Q95)*1.18,2)</f>
        <v>0</v>
      </c>
      <c r="S95" s="1">
        <v>0</v>
      </c>
      <c r="T95" s="41">
        <v>0</v>
      </c>
      <c r="U95" s="46">
        <v>0</v>
      </c>
      <c r="V95" s="37">
        <f t="shared" ref="V95" si="49">ROUND(P95*U95,2)</f>
        <v>0</v>
      </c>
      <c r="W95" s="37">
        <f t="shared" ref="W95" si="50">R95</f>
        <v>0</v>
      </c>
    </row>
    <row r="96" spans="1:23" s="34" customFormat="1" ht="14.25" customHeight="1">
      <c r="A96" s="367"/>
      <c r="B96" s="379"/>
      <c r="C96" s="383"/>
      <c r="D96" s="381"/>
      <c r="E96" s="40" t="s">
        <v>29</v>
      </c>
      <c r="F96" s="2"/>
      <c r="G96" s="1">
        <f>SUM(G92:G95)</f>
        <v>0</v>
      </c>
      <c r="H96" s="303"/>
      <c r="I96" s="1">
        <f>SUM(I92:I95)</f>
        <v>0</v>
      </c>
      <c r="J96" s="303"/>
      <c r="K96" s="1">
        <f>SUM(K92:K95)</f>
        <v>0</v>
      </c>
      <c r="L96" s="303"/>
      <c r="M96" s="1">
        <f>SUM(M92:M95)</f>
        <v>0</v>
      </c>
      <c r="N96" s="1">
        <f>SUM(N92:N95)</f>
        <v>0</v>
      </c>
      <c r="O96" s="86"/>
      <c r="P96" s="119"/>
      <c r="Q96" s="119" t="s">
        <v>135</v>
      </c>
      <c r="R96" s="1">
        <f t="shared" ref="R96" si="51">R92+R93+R94+R95</f>
        <v>0</v>
      </c>
      <c r="S96" s="1" t="s">
        <v>135</v>
      </c>
      <c r="T96" s="1">
        <f t="shared" ref="T96" si="52">T92+T93+T94+T95</f>
        <v>0</v>
      </c>
      <c r="U96" s="1" t="s">
        <v>135</v>
      </c>
      <c r="V96" s="41">
        <f>V92+V93+V94+V95</f>
        <v>0</v>
      </c>
      <c r="W96" s="1">
        <f t="shared" ref="W96" si="53">W92+W93+W94+W95</f>
        <v>0</v>
      </c>
    </row>
    <row r="97" spans="1:23" s="33" customFormat="1" ht="14.25" customHeight="1">
      <c r="A97" s="367"/>
      <c r="B97" s="380"/>
      <c r="C97" s="383"/>
      <c r="D97" s="385" t="s">
        <v>136</v>
      </c>
      <c r="E97" s="2" t="s">
        <v>0</v>
      </c>
      <c r="F97" s="121"/>
      <c r="G97" s="147">
        <v>0</v>
      </c>
      <c r="H97" s="1"/>
      <c r="I97" s="1"/>
      <c r="J97" s="1"/>
      <c r="K97" s="1"/>
      <c r="L97" s="45">
        <v>3291.02</v>
      </c>
      <c r="M97" s="37">
        <f>ROUND(G97*L97,2)</f>
        <v>0</v>
      </c>
      <c r="N97" s="37">
        <f>ROUND(M97,2)</f>
        <v>0</v>
      </c>
      <c r="O97" s="87"/>
      <c r="P97" s="119"/>
      <c r="Q97" s="119">
        <v>523626.91</v>
      </c>
      <c r="R97" s="37">
        <f t="shared" ref="R97:R98" si="54">ROUND((P97*Q97)*1.18,2)</f>
        <v>0</v>
      </c>
      <c r="S97" s="119">
        <v>0</v>
      </c>
      <c r="T97" s="41">
        <v>0</v>
      </c>
      <c r="U97" s="45">
        <v>0</v>
      </c>
      <c r="V97" s="37">
        <f>ROUND(P97*U97,2)</f>
        <v>0</v>
      </c>
      <c r="W97" s="37">
        <f t="shared" ref="W97:W98" si="55">R97</f>
        <v>0</v>
      </c>
    </row>
    <row r="98" spans="1:23" s="33" customFormat="1" ht="14.25" customHeight="1">
      <c r="A98" s="367"/>
      <c r="B98" s="380"/>
      <c r="C98" s="383"/>
      <c r="D98" s="380"/>
      <c r="E98" s="2" t="s">
        <v>1</v>
      </c>
      <c r="F98" s="121"/>
      <c r="G98" s="147">
        <v>0</v>
      </c>
      <c r="H98" s="1"/>
      <c r="I98" s="1"/>
      <c r="J98" s="1"/>
      <c r="K98" s="1"/>
      <c r="L98" s="46">
        <v>3291.02</v>
      </c>
      <c r="M98" s="37">
        <f t="shared" ref="M98" si="56">ROUND(G98*L98,2)</f>
        <v>0</v>
      </c>
      <c r="N98" s="37">
        <f t="shared" ref="N98:N99" si="57">ROUND(M98,2)</f>
        <v>0</v>
      </c>
      <c r="O98" s="87"/>
      <c r="P98" s="119"/>
      <c r="Q98" s="119">
        <v>531211.15</v>
      </c>
      <c r="R98" s="37">
        <f t="shared" si="54"/>
        <v>0</v>
      </c>
      <c r="S98" s="119">
        <v>0</v>
      </c>
      <c r="T98" s="41">
        <v>0</v>
      </c>
      <c r="U98" s="46">
        <v>0</v>
      </c>
      <c r="V98" s="37">
        <f t="shared" ref="V98" si="58">ROUND(P98*U98,2)</f>
        <v>0</v>
      </c>
      <c r="W98" s="37">
        <f t="shared" si="55"/>
        <v>0</v>
      </c>
    </row>
    <row r="99" spans="1:23" s="33" customFormat="1" ht="14.25" customHeight="1">
      <c r="A99" s="367"/>
      <c r="B99" s="380"/>
      <c r="C99" s="383"/>
      <c r="D99" s="380"/>
      <c r="E99" s="2" t="s">
        <v>2</v>
      </c>
      <c r="F99" s="121"/>
      <c r="G99" s="147">
        <v>0</v>
      </c>
      <c r="H99" s="1"/>
      <c r="I99" s="1"/>
      <c r="J99" s="1"/>
      <c r="K99" s="1"/>
      <c r="L99" s="45">
        <v>3291.02</v>
      </c>
      <c r="M99" s="37"/>
      <c r="N99" s="37">
        <f t="shared" si="57"/>
        <v>0</v>
      </c>
      <c r="O99" s="87"/>
      <c r="P99" s="119"/>
      <c r="Q99" s="119">
        <v>943149.53</v>
      </c>
      <c r="R99" s="37">
        <f>ROUND((P99*Q99)*1.18,2)</f>
        <v>0</v>
      </c>
      <c r="S99" s="119"/>
      <c r="T99" s="37">
        <f>ROUND(P99*S99,2)</f>
        <v>0</v>
      </c>
      <c r="U99" s="46">
        <v>0</v>
      </c>
      <c r="V99" s="37"/>
      <c r="W99" s="37">
        <f>R99</f>
        <v>0</v>
      </c>
    </row>
    <row r="100" spans="1:23" s="33" customFormat="1" ht="14.25" customHeight="1">
      <c r="A100" s="367"/>
      <c r="B100" s="380"/>
      <c r="C100" s="383"/>
      <c r="D100" s="380"/>
      <c r="E100" s="2" t="s">
        <v>3</v>
      </c>
      <c r="F100" s="121"/>
      <c r="G100" s="41">
        <v>0.33300000000000002</v>
      </c>
      <c r="H100" s="1"/>
      <c r="I100" s="1"/>
      <c r="J100" s="1"/>
      <c r="K100" s="1"/>
      <c r="L100" s="46">
        <v>3291.02</v>
      </c>
      <c r="M100" s="37">
        <f t="shared" ref="M100" si="59">ROUND(G100*L100,2)</f>
        <v>1095.9100000000001</v>
      </c>
      <c r="N100" s="37">
        <f>ROUND(M100,2)</f>
        <v>1095.9100000000001</v>
      </c>
      <c r="O100" s="87"/>
      <c r="P100" s="119"/>
      <c r="Q100" s="119">
        <v>1991941.02</v>
      </c>
      <c r="R100" s="37">
        <f t="shared" ref="R100" si="60">ROUND((P100*Q100)*1.18,2)</f>
        <v>0</v>
      </c>
      <c r="S100" s="1">
        <v>0</v>
      </c>
      <c r="T100" s="41">
        <v>0</v>
      </c>
      <c r="U100" s="46">
        <v>0</v>
      </c>
      <c r="V100" s="37">
        <f t="shared" ref="V100" si="61">ROUND(P100*U100,2)</f>
        <v>0</v>
      </c>
      <c r="W100" s="37">
        <f t="shared" ref="W100" si="62">R100</f>
        <v>0</v>
      </c>
    </row>
    <row r="101" spans="1:23" s="34" customFormat="1" ht="14.25" customHeight="1">
      <c r="A101" s="367"/>
      <c r="B101" s="381"/>
      <c r="C101" s="384"/>
      <c r="D101" s="381"/>
      <c r="E101" s="40" t="s">
        <v>29</v>
      </c>
      <c r="F101" s="2"/>
      <c r="G101" s="1">
        <f>SUM(G97:G100)</f>
        <v>0.33300000000000002</v>
      </c>
      <c r="H101" s="303"/>
      <c r="I101" s="1">
        <f>SUM(I97:I100)</f>
        <v>0</v>
      </c>
      <c r="J101" s="303"/>
      <c r="K101" s="1">
        <f>SUM(K97:K100)</f>
        <v>0</v>
      </c>
      <c r="L101" s="303"/>
      <c r="M101" s="1">
        <f>SUM(M97:M100)</f>
        <v>1095.9100000000001</v>
      </c>
      <c r="N101" s="1">
        <f>SUM(N97:N100)</f>
        <v>1095.9100000000001</v>
      </c>
      <c r="O101" s="86"/>
      <c r="P101" s="119"/>
      <c r="Q101" s="119" t="s">
        <v>135</v>
      </c>
      <c r="R101" s="1">
        <f t="shared" ref="R101" si="63">R97+R98+R99+R100</f>
        <v>0</v>
      </c>
      <c r="S101" s="1" t="s">
        <v>135</v>
      </c>
      <c r="T101" s="1">
        <f t="shared" ref="T101" si="64">T97+T98+T99+T100</f>
        <v>0</v>
      </c>
      <c r="U101" s="1" t="s">
        <v>135</v>
      </c>
      <c r="V101" s="41">
        <f>V97+V98+V99+V100</f>
        <v>0</v>
      </c>
      <c r="W101" s="1">
        <f t="shared" ref="W101" si="65">W97+W98+W99+W100</f>
        <v>0</v>
      </c>
    </row>
    <row r="102" spans="1:23" s="33" customFormat="1" ht="14.25" customHeight="1">
      <c r="A102" s="367"/>
      <c r="B102" s="349" t="s">
        <v>138</v>
      </c>
      <c r="C102" s="349"/>
      <c r="D102" s="349"/>
      <c r="E102" s="2" t="s">
        <v>0</v>
      </c>
      <c r="F102" s="121"/>
      <c r="G102" s="147">
        <v>0</v>
      </c>
      <c r="H102" s="147">
        <v>0</v>
      </c>
      <c r="I102" s="37">
        <f>ROUND((G102*H102),2)</f>
        <v>0</v>
      </c>
      <c r="J102" s="147"/>
      <c r="K102" s="37"/>
      <c r="L102" s="37"/>
      <c r="M102" s="37"/>
      <c r="N102" s="37">
        <f>ROUND(I102,2)</f>
        <v>0</v>
      </c>
      <c r="O102" s="87"/>
      <c r="P102" s="119"/>
      <c r="Q102" s="119">
        <v>523626.91</v>
      </c>
      <c r="R102" s="37">
        <f t="shared" ref="R102:R103" si="66">ROUND((P102*Q102)*1.18,2)</f>
        <v>0</v>
      </c>
      <c r="S102" s="119">
        <v>0</v>
      </c>
      <c r="T102" s="41">
        <v>0</v>
      </c>
      <c r="U102" s="45">
        <v>0</v>
      </c>
      <c r="V102" s="37">
        <f>ROUND(P102*U102,2)</f>
        <v>0</v>
      </c>
      <c r="W102" s="37">
        <f t="shared" ref="W102:W103" si="67">R102</f>
        <v>0</v>
      </c>
    </row>
    <row r="103" spans="1:23" s="33" customFormat="1" ht="14.25" customHeight="1">
      <c r="A103" s="367"/>
      <c r="B103" s="349"/>
      <c r="C103" s="349"/>
      <c r="D103" s="349"/>
      <c r="E103" s="2" t="s">
        <v>1</v>
      </c>
      <c r="F103" s="121"/>
      <c r="G103" s="147">
        <v>0</v>
      </c>
      <c r="H103" s="147">
        <v>0</v>
      </c>
      <c r="I103" s="37">
        <f t="shared" ref="I103:I105" si="68">ROUND((G103*H103),2)</f>
        <v>0</v>
      </c>
      <c r="J103" s="147"/>
      <c r="K103" s="37"/>
      <c r="L103" s="37"/>
      <c r="M103" s="37"/>
      <c r="N103" s="37">
        <f>ROUND(I103,2)</f>
        <v>0</v>
      </c>
      <c r="O103" s="87"/>
      <c r="P103" s="119"/>
      <c r="Q103" s="119">
        <v>531211.15</v>
      </c>
      <c r="R103" s="37">
        <f t="shared" si="66"/>
        <v>0</v>
      </c>
      <c r="S103" s="119">
        <v>0</v>
      </c>
      <c r="T103" s="41">
        <v>0</v>
      </c>
      <c r="U103" s="46">
        <v>0</v>
      </c>
      <c r="V103" s="37">
        <f t="shared" ref="V103" si="69">ROUND(P103*U103,2)</f>
        <v>0</v>
      </c>
      <c r="W103" s="37">
        <f t="shared" si="67"/>
        <v>0</v>
      </c>
    </row>
    <row r="104" spans="1:23" s="33" customFormat="1" ht="14.25" customHeight="1">
      <c r="A104" s="367"/>
      <c r="B104" s="349"/>
      <c r="C104" s="349"/>
      <c r="D104" s="349"/>
      <c r="E104" s="2" t="s">
        <v>2</v>
      </c>
      <c r="F104" s="121"/>
      <c r="G104" s="234">
        <v>0.44600000000000001</v>
      </c>
      <c r="H104" s="55">
        <v>1183627.73</v>
      </c>
      <c r="I104" s="37">
        <f>ROUND((G104*H104),2)</f>
        <v>527897.97</v>
      </c>
      <c r="J104" s="147"/>
      <c r="K104" s="37"/>
      <c r="L104" s="37"/>
      <c r="M104" s="37"/>
      <c r="N104" s="37">
        <f>ROUND(I104,2)</f>
        <v>527897.97</v>
      </c>
      <c r="O104" s="87"/>
      <c r="P104" s="119"/>
      <c r="Q104" s="119">
        <v>943149.53</v>
      </c>
      <c r="R104" s="37">
        <f>ROUND((P104*Q104)*1.18,2)</f>
        <v>0</v>
      </c>
      <c r="S104" s="119"/>
      <c r="T104" s="37">
        <f>ROUND(P104*S104,2)</f>
        <v>0</v>
      </c>
      <c r="U104" s="46">
        <v>0</v>
      </c>
      <c r="V104" s="37"/>
      <c r="W104" s="37">
        <f>R104</f>
        <v>0</v>
      </c>
    </row>
    <row r="105" spans="1:23" s="33" customFormat="1" ht="14.25" customHeight="1">
      <c r="A105" s="367"/>
      <c r="B105" s="349"/>
      <c r="C105" s="349"/>
      <c r="D105" s="349"/>
      <c r="E105" s="2" t="s">
        <v>3</v>
      </c>
      <c r="F105" s="121"/>
      <c r="G105" s="147">
        <v>0</v>
      </c>
      <c r="H105" s="55">
        <v>2499833.36</v>
      </c>
      <c r="I105" s="37">
        <f t="shared" si="68"/>
        <v>0</v>
      </c>
      <c r="J105" s="1"/>
      <c r="K105" s="37"/>
      <c r="L105" s="37"/>
      <c r="M105" s="37"/>
      <c r="N105" s="37">
        <f>ROUND(I105,2)</f>
        <v>0</v>
      </c>
      <c r="O105" s="87"/>
      <c r="P105" s="119"/>
      <c r="Q105" s="119">
        <v>1991941.02</v>
      </c>
      <c r="R105" s="37">
        <f t="shared" ref="R105" si="70">ROUND((P105*Q105)*1.18,2)</f>
        <v>0</v>
      </c>
      <c r="S105" s="1">
        <v>0</v>
      </c>
      <c r="T105" s="41">
        <v>0</v>
      </c>
      <c r="U105" s="46">
        <v>0</v>
      </c>
      <c r="V105" s="37">
        <f t="shared" ref="V105" si="71">ROUND(P105*U105,2)</f>
        <v>0</v>
      </c>
      <c r="W105" s="37">
        <f t="shared" ref="W105" si="72">R105</f>
        <v>0</v>
      </c>
    </row>
    <row r="106" spans="1:23" s="34" customFormat="1" ht="14.25" customHeight="1">
      <c r="A106" s="367"/>
      <c r="B106" s="349"/>
      <c r="C106" s="349"/>
      <c r="D106" s="349"/>
      <c r="E106" s="40" t="s">
        <v>29</v>
      </c>
      <c r="F106" s="2"/>
      <c r="G106" s="1">
        <f>SUM(G102:G105)</f>
        <v>0.44600000000000001</v>
      </c>
      <c r="H106" s="303"/>
      <c r="I106" s="1">
        <f>SUM(I102:I105)</f>
        <v>527897.97</v>
      </c>
      <c r="J106" s="303"/>
      <c r="K106" s="1">
        <f>SUM(K102:K105)</f>
        <v>0</v>
      </c>
      <c r="L106" s="303"/>
      <c r="M106" s="1">
        <f>SUM(M102:M105)</f>
        <v>0</v>
      </c>
      <c r="N106" s="1">
        <f>SUM(N102:N105)</f>
        <v>527897.97</v>
      </c>
      <c r="O106" s="86"/>
      <c r="P106" s="119"/>
      <c r="Q106" s="119" t="s">
        <v>135</v>
      </c>
      <c r="R106" s="1">
        <f t="shared" ref="R106" si="73">R102+R103+R104+R105</f>
        <v>0</v>
      </c>
      <c r="S106" s="1" t="s">
        <v>135</v>
      </c>
      <c r="T106" s="1">
        <f t="shared" ref="T106" si="74">T102+T103+T104+T105</f>
        <v>0</v>
      </c>
      <c r="U106" s="1" t="s">
        <v>135</v>
      </c>
      <c r="V106" s="41">
        <f>V102+V103+V104+V105</f>
        <v>0</v>
      </c>
      <c r="W106" s="1">
        <f t="shared" ref="W106" si="75">W102+W103+W104+W105</f>
        <v>0</v>
      </c>
    </row>
    <row r="107" spans="1:23" s="33" customFormat="1" ht="14.25" customHeight="1">
      <c r="A107" s="367"/>
      <c r="B107" s="349" t="s">
        <v>139</v>
      </c>
      <c r="C107" s="349"/>
      <c r="D107" s="349"/>
      <c r="E107" s="2" t="s">
        <v>0</v>
      </c>
      <c r="F107" s="121"/>
      <c r="G107" s="147">
        <v>0</v>
      </c>
      <c r="H107" s="147">
        <v>0</v>
      </c>
      <c r="I107" s="147">
        <v>0</v>
      </c>
      <c r="J107" s="147"/>
      <c r="K107" s="37">
        <f>ROUND((G107*J107),2)</f>
        <v>0</v>
      </c>
      <c r="L107" s="45">
        <v>0</v>
      </c>
      <c r="M107" s="37">
        <f>ROUND(G107*L107,2)</f>
        <v>0</v>
      </c>
      <c r="N107" s="37">
        <f>ROUND(K107,2)</f>
        <v>0</v>
      </c>
      <c r="O107" s="87"/>
      <c r="P107" s="119"/>
      <c r="Q107" s="119">
        <v>0</v>
      </c>
      <c r="R107" s="1">
        <v>0</v>
      </c>
      <c r="S107" s="119">
        <v>55.38</v>
      </c>
      <c r="T107" s="37">
        <f t="shared" ref="T107:T108" si="76">ROUND((P107*S107)*1.18,2)</f>
        <v>0</v>
      </c>
      <c r="U107" s="45">
        <v>0</v>
      </c>
      <c r="V107" s="37">
        <f>ROUND(P107*U107,2)</f>
        <v>0</v>
      </c>
      <c r="W107" s="37">
        <f t="shared" ref="W107:W108" si="77">T107</f>
        <v>0</v>
      </c>
    </row>
    <row r="108" spans="1:23" s="33" customFormat="1" ht="14.25" customHeight="1">
      <c r="A108" s="367"/>
      <c r="B108" s="349"/>
      <c r="C108" s="349"/>
      <c r="D108" s="349"/>
      <c r="E108" s="2" t="s">
        <v>1</v>
      </c>
      <c r="F108" s="121"/>
      <c r="G108" s="147">
        <v>0</v>
      </c>
      <c r="H108" s="147">
        <v>0</v>
      </c>
      <c r="I108" s="147">
        <v>0</v>
      </c>
      <c r="J108" s="147"/>
      <c r="K108" s="37">
        <f t="shared" ref="K108:K110" si="78">ROUND((G108*J108),2)</f>
        <v>0</v>
      </c>
      <c r="L108" s="46">
        <v>0</v>
      </c>
      <c r="M108" s="37">
        <f t="shared" ref="M108:M110" si="79">ROUND(G108*L108,2)</f>
        <v>0</v>
      </c>
      <c r="N108" s="37">
        <f t="shared" ref="N108:N110" si="80">ROUND(K108,2)</f>
        <v>0</v>
      </c>
      <c r="O108" s="87"/>
      <c r="P108" s="119"/>
      <c r="Q108" s="119">
        <v>0</v>
      </c>
      <c r="R108" s="1">
        <v>0</v>
      </c>
      <c r="S108" s="119">
        <v>128.41999999999999</v>
      </c>
      <c r="T108" s="37">
        <f t="shared" si="76"/>
        <v>0</v>
      </c>
      <c r="U108" s="46">
        <v>0</v>
      </c>
      <c r="V108" s="37">
        <f t="shared" ref="V108:V110" si="81">ROUND(P108*U108,2)</f>
        <v>0</v>
      </c>
      <c r="W108" s="37">
        <f t="shared" si="77"/>
        <v>0</v>
      </c>
    </row>
    <row r="109" spans="1:23" s="33" customFormat="1" ht="14.25" customHeight="1">
      <c r="A109" s="367"/>
      <c r="B109" s="349"/>
      <c r="C109" s="349"/>
      <c r="D109" s="349"/>
      <c r="E109" s="2" t="s">
        <v>2</v>
      </c>
      <c r="F109" s="121"/>
      <c r="G109" s="234">
        <v>263.49700000000001</v>
      </c>
      <c r="H109" s="147">
        <v>0</v>
      </c>
      <c r="I109" s="147">
        <v>0</v>
      </c>
      <c r="J109" s="234">
        <v>572.86</v>
      </c>
      <c r="K109" s="37">
        <f t="shared" si="78"/>
        <v>150946.89000000001</v>
      </c>
      <c r="L109" s="46">
        <v>0</v>
      </c>
      <c r="M109" s="37">
        <f t="shared" si="79"/>
        <v>0</v>
      </c>
      <c r="N109" s="37">
        <f t="shared" si="80"/>
        <v>150946.89000000001</v>
      </c>
      <c r="O109" s="87"/>
      <c r="P109" s="119"/>
      <c r="Q109" s="119">
        <v>0</v>
      </c>
      <c r="R109" s="37">
        <f>ROUND(P109*Q109,2)</f>
        <v>0</v>
      </c>
      <c r="S109" s="119">
        <v>382.58</v>
      </c>
      <c r="T109" s="37">
        <f>ROUND((P109*S109)*1.18,2)</f>
        <v>0</v>
      </c>
      <c r="U109" s="46">
        <v>0</v>
      </c>
      <c r="V109" s="37">
        <f t="shared" si="81"/>
        <v>0</v>
      </c>
      <c r="W109" s="37">
        <f>T109</f>
        <v>0</v>
      </c>
    </row>
    <row r="110" spans="1:23" s="33" customFormat="1" ht="14.25" customHeight="1">
      <c r="A110" s="367"/>
      <c r="B110" s="349"/>
      <c r="C110" s="349"/>
      <c r="D110" s="349"/>
      <c r="E110" s="2" t="s">
        <v>3</v>
      </c>
      <c r="F110" s="121"/>
      <c r="G110" s="147">
        <v>0</v>
      </c>
      <c r="H110" s="147">
        <v>0</v>
      </c>
      <c r="I110" s="147">
        <v>0</v>
      </c>
      <c r="J110" s="1">
        <v>1242.25</v>
      </c>
      <c r="K110" s="37">
        <f t="shared" si="78"/>
        <v>0</v>
      </c>
      <c r="L110" s="46">
        <v>0</v>
      </c>
      <c r="M110" s="37">
        <f t="shared" si="79"/>
        <v>0</v>
      </c>
      <c r="N110" s="37">
        <f t="shared" si="80"/>
        <v>0</v>
      </c>
      <c r="O110" s="87"/>
      <c r="P110" s="119"/>
      <c r="Q110" s="119">
        <v>0</v>
      </c>
      <c r="R110" s="1">
        <v>0</v>
      </c>
      <c r="S110" s="1">
        <v>829.62</v>
      </c>
      <c r="T110" s="37">
        <f>ROUND((P110*S110)*1.18,2)</f>
        <v>0</v>
      </c>
      <c r="U110" s="46">
        <v>0</v>
      </c>
      <c r="V110" s="37">
        <f t="shared" si="81"/>
        <v>0</v>
      </c>
      <c r="W110" s="37">
        <f t="shared" ref="W110" si="82">T110</f>
        <v>0</v>
      </c>
    </row>
    <row r="111" spans="1:23" s="34" customFormat="1" ht="14.25" customHeight="1">
      <c r="A111" s="367"/>
      <c r="B111" s="349"/>
      <c r="C111" s="349"/>
      <c r="D111" s="349"/>
      <c r="E111" s="40" t="s">
        <v>29</v>
      </c>
      <c r="F111" s="2"/>
      <c r="G111" s="1">
        <f>SUM(G107:G110)</f>
        <v>263.49700000000001</v>
      </c>
      <c r="H111" s="303"/>
      <c r="I111" s="1">
        <f>SUM(I107:I110)</f>
        <v>0</v>
      </c>
      <c r="J111" s="303"/>
      <c r="K111" s="1">
        <f>SUM(K107:K110)</f>
        <v>150946.89000000001</v>
      </c>
      <c r="L111" s="303"/>
      <c r="M111" s="1">
        <f>SUM(M107:M110)</f>
        <v>0</v>
      </c>
      <c r="N111" s="1">
        <f>SUM(N107:N110)</f>
        <v>150946.89000000001</v>
      </c>
      <c r="O111" s="86"/>
      <c r="P111" s="119"/>
      <c r="Q111" s="119" t="s">
        <v>135</v>
      </c>
      <c r="R111" s="1">
        <f>R107+R108+R109+R110</f>
        <v>0</v>
      </c>
      <c r="S111" s="1" t="s">
        <v>135</v>
      </c>
      <c r="T111" s="1">
        <f t="shared" ref="T111" si="83">T107+T108+T109+T110</f>
        <v>0</v>
      </c>
      <c r="U111" s="1" t="s">
        <v>135</v>
      </c>
      <c r="V111" s="41">
        <f>V107+V108+V109+V110</f>
        <v>0</v>
      </c>
      <c r="W111" s="1">
        <f t="shared" ref="W111" si="84">W107+W108+W109+W110</f>
        <v>0</v>
      </c>
    </row>
    <row r="112" spans="1:23" s="33" customFormat="1" ht="14.25" customHeight="1">
      <c r="A112" s="367"/>
      <c r="B112" s="349" t="s">
        <v>28</v>
      </c>
      <c r="C112" s="349"/>
      <c r="D112" s="349"/>
      <c r="E112" s="2" t="s">
        <v>0</v>
      </c>
      <c r="F112" s="121"/>
      <c r="G112" s="234">
        <v>0</v>
      </c>
      <c r="H112" s="147">
        <v>0</v>
      </c>
      <c r="I112" s="1">
        <v>0</v>
      </c>
      <c r="J112" s="147">
        <v>0</v>
      </c>
      <c r="K112" s="41">
        <v>0</v>
      </c>
      <c r="L112" s="45">
        <v>1218.0999999999999</v>
      </c>
      <c r="M112" s="37">
        <f>ROUND(G112*L112,2)</f>
        <v>0</v>
      </c>
      <c r="N112" s="37">
        <f>ROUND(M112,2)</f>
        <v>0</v>
      </c>
      <c r="O112" s="87"/>
      <c r="P112" s="119"/>
      <c r="Q112" s="119">
        <v>0</v>
      </c>
      <c r="R112" s="1">
        <v>0</v>
      </c>
      <c r="S112" s="119">
        <v>0</v>
      </c>
      <c r="T112" s="41">
        <v>0</v>
      </c>
      <c r="U112" s="45">
        <v>960.74</v>
      </c>
      <c r="V112" s="37">
        <f>ROUND(P112*U112,2)</f>
        <v>0</v>
      </c>
      <c r="W112" s="37">
        <f>ROUND(V112*1.18,2)</f>
        <v>0</v>
      </c>
    </row>
    <row r="113" spans="1:25" s="33" customFormat="1" ht="14.25" customHeight="1">
      <c r="A113" s="367"/>
      <c r="B113" s="349"/>
      <c r="C113" s="349"/>
      <c r="D113" s="349"/>
      <c r="E113" s="2" t="s">
        <v>1</v>
      </c>
      <c r="F113" s="121"/>
      <c r="G113" s="234">
        <v>0</v>
      </c>
      <c r="H113" s="147">
        <v>0</v>
      </c>
      <c r="I113" s="1">
        <v>0</v>
      </c>
      <c r="J113" s="147">
        <v>0</v>
      </c>
      <c r="K113" s="41">
        <v>0</v>
      </c>
      <c r="L113" s="46">
        <v>1393.37</v>
      </c>
      <c r="M113" s="37">
        <f t="shared" ref="M113:M115" si="85">ROUND(G113*L113,2)</f>
        <v>0</v>
      </c>
      <c r="N113" s="37">
        <f t="shared" ref="N113:N114" si="86">ROUND(M113,2)</f>
        <v>0</v>
      </c>
      <c r="O113" s="87"/>
      <c r="P113" s="119"/>
      <c r="Q113" s="119">
        <v>0</v>
      </c>
      <c r="R113" s="1">
        <v>0</v>
      </c>
      <c r="S113" s="119">
        <v>0</v>
      </c>
      <c r="T113" s="41">
        <v>0</v>
      </c>
      <c r="U113" s="46">
        <v>1098.97</v>
      </c>
      <c r="V113" s="37">
        <f t="shared" ref="V113:V115" si="87">ROUND(P113*U113,2)</f>
        <v>0</v>
      </c>
      <c r="W113" s="37">
        <f t="shared" ref="W113:W115" si="88">ROUND(V113*1.18,2)</f>
        <v>0</v>
      </c>
    </row>
    <row r="114" spans="1:25" s="33" customFormat="1" ht="14.25" customHeight="1">
      <c r="A114" s="367"/>
      <c r="B114" s="349"/>
      <c r="C114" s="349"/>
      <c r="D114" s="349"/>
      <c r="E114" s="2" t="s">
        <v>2</v>
      </c>
      <c r="F114" s="121"/>
      <c r="G114" s="234">
        <f>1883.436-229.856</f>
        <v>1653.58</v>
      </c>
      <c r="H114" s="147">
        <v>0</v>
      </c>
      <c r="I114" s="1">
        <v>0</v>
      </c>
      <c r="J114" s="147">
        <v>0</v>
      </c>
      <c r="K114" s="41">
        <v>0</v>
      </c>
      <c r="L114" s="46">
        <v>2721.51</v>
      </c>
      <c r="M114" s="37">
        <f t="shared" si="85"/>
        <v>4500234.51</v>
      </c>
      <c r="N114" s="37">
        <f t="shared" si="86"/>
        <v>4500234.51</v>
      </c>
      <c r="O114" s="87"/>
      <c r="P114" s="119"/>
      <c r="Q114" s="119">
        <v>0</v>
      </c>
      <c r="R114" s="1">
        <v>0</v>
      </c>
      <c r="S114" s="119">
        <v>0</v>
      </c>
      <c r="T114" s="41">
        <v>0</v>
      </c>
      <c r="U114" s="46">
        <v>2146.48</v>
      </c>
      <c r="V114" s="37">
        <f t="shared" si="87"/>
        <v>0</v>
      </c>
      <c r="W114" s="37">
        <f t="shared" si="88"/>
        <v>0</v>
      </c>
    </row>
    <row r="115" spans="1:25" s="33" customFormat="1" ht="14.25" customHeight="1">
      <c r="A115" s="367"/>
      <c r="B115" s="349"/>
      <c r="C115" s="349"/>
      <c r="D115" s="349"/>
      <c r="E115" s="2" t="s">
        <v>3</v>
      </c>
      <c r="F115" s="121"/>
      <c r="G115" s="234">
        <v>33.04</v>
      </c>
      <c r="H115" s="147">
        <v>0</v>
      </c>
      <c r="I115" s="1">
        <v>0</v>
      </c>
      <c r="J115" s="1">
        <v>0</v>
      </c>
      <c r="K115" s="41">
        <v>0</v>
      </c>
      <c r="L115" s="46">
        <v>5374.47</v>
      </c>
      <c r="M115" s="37">
        <f t="shared" si="85"/>
        <v>177572.49</v>
      </c>
      <c r="N115" s="37">
        <f>ROUND(M115,2)</f>
        <v>177572.49</v>
      </c>
      <c r="O115" s="87"/>
      <c r="P115" s="119"/>
      <c r="Q115" s="119">
        <v>0</v>
      </c>
      <c r="R115" s="1">
        <v>0</v>
      </c>
      <c r="S115" s="1">
        <v>0</v>
      </c>
      <c r="T115" s="41">
        <v>0</v>
      </c>
      <c r="U115" s="46">
        <v>4238.8999999999996</v>
      </c>
      <c r="V115" s="37">
        <f t="shared" si="87"/>
        <v>0</v>
      </c>
      <c r="W115" s="37">
        <f t="shared" si="88"/>
        <v>0</v>
      </c>
    </row>
    <row r="116" spans="1:25" s="34" customFormat="1" ht="14.25" customHeight="1">
      <c r="A116" s="367"/>
      <c r="B116" s="349"/>
      <c r="C116" s="349"/>
      <c r="D116" s="349"/>
      <c r="E116" s="40" t="s">
        <v>29</v>
      </c>
      <c r="F116" s="2"/>
      <c r="G116" s="1">
        <f>SUM(G112:G115)</f>
        <v>1686.62</v>
      </c>
      <c r="H116" s="303"/>
      <c r="I116" s="1">
        <f>SUM(I112:I115)</f>
        <v>0</v>
      </c>
      <c r="J116" s="303"/>
      <c r="K116" s="1">
        <f>SUM(K112:K115)</f>
        <v>0</v>
      </c>
      <c r="L116" s="303"/>
      <c r="M116" s="1">
        <f>SUM(M112:M115)</f>
        <v>4677807</v>
      </c>
      <c r="N116" s="1">
        <f>SUM(N112:N115)</f>
        <v>4677807</v>
      </c>
      <c r="O116" s="86"/>
      <c r="P116" s="119">
        <f t="shared" ref="P116" si="89">P112+P113+P114+P115</f>
        <v>0</v>
      </c>
      <c r="Q116" s="119" t="s">
        <v>135</v>
      </c>
      <c r="R116" s="1">
        <f t="shared" ref="R116" si="90">R112+R113+R114+R115</f>
        <v>0</v>
      </c>
      <c r="S116" s="1" t="s">
        <v>135</v>
      </c>
      <c r="T116" s="1">
        <f t="shared" ref="T116" si="91">T112+T113+T114+T115</f>
        <v>0</v>
      </c>
      <c r="U116" s="1" t="s">
        <v>135</v>
      </c>
      <c r="V116" s="41">
        <f>V112+V113+V114+V115</f>
        <v>0</v>
      </c>
      <c r="W116" s="1">
        <f t="shared" ref="W116" si="92">W112+W113+W114+W115</f>
        <v>0</v>
      </c>
    </row>
    <row r="117" spans="1:25" s="33" customFormat="1" ht="12.75" customHeight="1">
      <c r="A117" s="357"/>
      <c r="B117" s="359" t="s">
        <v>398</v>
      </c>
      <c r="C117" s="359"/>
      <c r="D117" s="359"/>
      <c r="E117" s="42" t="s">
        <v>0</v>
      </c>
      <c r="F117" s="97">
        <f>G117/744</f>
        <v>0</v>
      </c>
      <c r="G117" s="48">
        <f>G12+G17+G22+G27+G32+G37+G42+G47+G52+G57+G62+G67+G72+G77+G82+G87+G92+G97+G107+G112</f>
        <v>0</v>
      </c>
      <c r="H117" s="146">
        <v>0</v>
      </c>
      <c r="I117" s="43">
        <f>I102+I107</f>
        <v>0</v>
      </c>
      <c r="J117" s="146">
        <v>0</v>
      </c>
      <c r="K117" s="43">
        <f>K102+K107</f>
        <v>0</v>
      </c>
      <c r="L117" s="146">
        <v>0</v>
      </c>
      <c r="M117" s="48">
        <f>M12+M17+M22+M27+M32+M37+M42+M47+M52+M57+M62+M67+M72+M77+M82+M87+M92+M97+M112</f>
        <v>0</v>
      </c>
      <c r="N117" s="48">
        <f>N12+N17+N22+N27+N32+N37+N42+N47+N52+N57+N62+N67+N72+N77+N82+N87+N92+N97+N102+N107+N112</f>
        <v>0</v>
      </c>
      <c r="O117" s="88"/>
      <c r="P117" s="48">
        <f>P12+P17+P22+P27+P52+P57+P72+P77+P82+P87+P107+P112</f>
        <v>0</v>
      </c>
      <c r="Q117" s="120">
        <v>0</v>
      </c>
      <c r="R117" s="43">
        <f>R12+R17+R22+R27+R52+R57+R72+R77+R82+R87+R102+R107+R112</f>
        <v>0</v>
      </c>
      <c r="S117" s="120">
        <v>0</v>
      </c>
      <c r="T117" s="43">
        <f>T12+T17+T22+T27+T52+T57+T72+T77+T82+T87+T102+T107+T112</f>
        <v>0</v>
      </c>
      <c r="U117" s="120">
        <v>0</v>
      </c>
      <c r="V117" s="43">
        <f t="shared" ref="V117:W120" si="93">V12+V17+V22+V27+V52+V57+V72+V77+V82+V87+V102+V107+V112</f>
        <v>0</v>
      </c>
      <c r="W117" s="80">
        <f t="shared" si="93"/>
        <v>0</v>
      </c>
    </row>
    <row r="118" spans="1:25" s="33" customFormat="1" ht="12.75" customHeight="1">
      <c r="A118" s="358"/>
      <c r="B118" s="359"/>
      <c r="C118" s="359"/>
      <c r="D118" s="359"/>
      <c r="E118" s="42" t="s">
        <v>1</v>
      </c>
      <c r="F118" s="97">
        <f t="shared" ref="F118:F120" si="94">G118/744</f>
        <v>0</v>
      </c>
      <c r="G118" s="48">
        <f t="shared" ref="G118:G120" si="95">G13+G18+G23+G28+G33+G38+G43+G48+G53+G58+G63+G68+G73+G78+G83+G88+G93+G98+G108+G113</f>
        <v>0</v>
      </c>
      <c r="H118" s="146">
        <v>0</v>
      </c>
      <c r="I118" s="43">
        <f t="shared" ref="I118:I120" si="96">I103+I108</f>
        <v>0</v>
      </c>
      <c r="J118" s="146">
        <v>0</v>
      </c>
      <c r="K118" s="43">
        <f t="shared" ref="K118:K120" si="97">K103+K108</f>
        <v>0</v>
      </c>
      <c r="L118" s="146">
        <v>0</v>
      </c>
      <c r="M118" s="48">
        <f t="shared" ref="M118:M119" si="98">M13+M18+M23+M28+M33+M38+M43+M48+M53+M58+M63+M68+M73+M78+M83+M88+M93+M98+M113</f>
        <v>0</v>
      </c>
      <c r="N118" s="48">
        <f t="shared" ref="N118:N119" si="99">N13+N18+N23+N28+N33+N38+N43+N48+N53+N58+N63+N68+N73+N78+N83+N88+N93+N98+N103+N108+N113</f>
        <v>0</v>
      </c>
      <c r="O118" s="88"/>
      <c r="P118" s="48">
        <f>P13+P18+P23+P28+P53+P58+P73+P78+P83+P88+P108+P113</f>
        <v>0</v>
      </c>
      <c r="Q118" s="120">
        <v>0</v>
      </c>
      <c r="R118" s="43">
        <f>R13+R18+R23+R28+R53+R58+R73+R78+R83+R88+R103+R108+R113</f>
        <v>0</v>
      </c>
      <c r="S118" s="120">
        <v>0</v>
      </c>
      <c r="T118" s="43">
        <f>T13+T18+T23+T28+T53+T58+T73+T78+T83+T88+T103+T108+T113</f>
        <v>0</v>
      </c>
      <c r="U118" s="120">
        <v>0</v>
      </c>
      <c r="V118" s="43">
        <f t="shared" si="93"/>
        <v>0</v>
      </c>
      <c r="W118" s="80">
        <f t="shared" si="93"/>
        <v>0</v>
      </c>
    </row>
    <row r="119" spans="1:25" s="33" customFormat="1" ht="12.75" customHeight="1">
      <c r="A119" s="358"/>
      <c r="B119" s="359"/>
      <c r="C119" s="359"/>
      <c r="D119" s="359"/>
      <c r="E119" s="42" t="s">
        <v>2</v>
      </c>
      <c r="F119" s="97">
        <f t="shared" si="94"/>
        <v>2.9100026881720429</v>
      </c>
      <c r="G119" s="48">
        <f>G14+G19+G24+G29+G34+G39+G44+G49+G54+G59+G64+G69+G74+G79+G84+G89+G94+G99+G109+G114</f>
        <v>2165.0419999999999</v>
      </c>
      <c r="H119" s="146">
        <v>0</v>
      </c>
      <c r="I119" s="43">
        <f>I104+I109</f>
        <v>527897.97</v>
      </c>
      <c r="J119" s="146">
        <v>0</v>
      </c>
      <c r="K119" s="43">
        <f t="shared" si="97"/>
        <v>150946.89000000001</v>
      </c>
      <c r="L119" s="146">
        <v>0</v>
      </c>
      <c r="M119" s="48">
        <f t="shared" si="98"/>
        <v>4969765.17</v>
      </c>
      <c r="N119" s="48">
        <f t="shared" si="99"/>
        <v>5648610.0299999993</v>
      </c>
      <c r="O119" s="88"/>
      <c r="P119" s="48">
        <f>P14+P19+P24+P29+P54+P59+P74+P79+P84+P89+P109+P114</f>
        <v>0</v>
      </c>
      <c r="Q119" s="120">
        <v>0</v>
      </c>
      <c r="R119" s="43">
        <f>R14+R19+R24+R29+R54+R59+R74+R79+R84+R89+R104+R109+R114</f>
        <v>0</v>
      </c>
      <c r="S119" s="120">
        <v>0</v>
      </c>
      <c r="T119" s="43">
        <f>T14+T19+T24+T29+T54+T59+T74+T79+T84+T89+T104+T109+T114</f>
        <v>0</v>
      </c>
      <c r="U119" s="120">
        <v>0</v>
      </c>
      <c r="V119" s="43">
        <f t="shared" si="93"/>
        <v>0</v>
      </c>
      <c r="W119" s="80">
        <f t="shared" si="93"/>
        <v>0</v>
      </c>
      <c r="Y119" s="132"/>
    </row>
    <row r="120" spans="1:25" s="33" customFormat="1" ht="12.75" customHeight="1">
      <c r="A120" s="358"/>
      <c r="B120" s="359"/>
      <c r="C120" s="359"/>
      <c r="D120" s="359"/>
      <c r="E120" s="42" t="s">
        <v>3</v>
      </c>
      <c r="F120" s="97">
        <f t="shared" si="94"/>
        <v>1.9039798387096776</v>
      </c>
      <c r="G120" s="48">
        <f t="shared" si="95"/>
        <v>1416.5610000000001</v>
      </c>
      <c r="H120" s="146">
        <v>0</v>
      </c>
      <c r="I120" s="43">
        <f t="shared" si="96"/>
        <v>0</v>
      </c>
      <c r="J120" s="39">
        <v>0</v>
      </c>
      <c r="K120" s="43">
        <f t="shared" si="97"/>
        <v>0</v>
      </c>
      <c r="L120" s="39">
        <v>0</v>
      </c>
      <c r="M120" s="48">
        <f>M15+M20+M25+M30+M35+M40+M45+M50+M55+M60+M65+M70+M75+M80+M85+M90+M95+M100+M115</f>
        <v>3254170.16</v>
      </c>
      <c r="N120" s="48">
        <f>N15+N20+N25+N30+N35+N40+N45+N50+N55+N60+N65+N70+N75+N80+N85+N90+N95+N100+N105+N110+N115</f>
        <v>3254170.16</v>
      </c>
      <c r="O120" s="88"/>
      <c r="P120" s="48">
        <f>P15+P20+P25+P30+P55+P60+P75+P80+P85+P90+P110+P115</f>
        <v>0</v>
      </c>
      <c r="Q120" s="120">
        <v>0</v>
      </c>
      <c r="R120" s="43">
        <f>R15+R20+R25+R30+R55+R60+R75+R80+R85+R90+R105+R110+R115</f>
        <v>0</v>
      </c>
      <c r="S120" s="39">
        <v>0</v>
      </c>
      <c r="T120" s="43">
        <f>T15+T20+T25+T30+T55+T60+T75+T80+T85+T90+T105+T110+T115</f>
        <v>0</v>
      </c>
      <c r="U120" s="39">
        <v>0</v>
      </c>
      <c r="V120" s="43">
        <f t="shared" si="93"/>
        <v>0</v>
      </c>
      <c r="W120" s="80">
        <f t="shared" si="93"/>
        <v>0</v>
      </c>
    </row>
    <row r="121" spans="1:25" s="34" customFormat="1" ht="12.75" customHeight="1" thickBot="1">
      <c r="A121" s="386"/>
      <c r="B121" s="359"/>
      <c r="C121" s="359"/>
      <c r="D121" s="359"/>
      <c r="E121" s="38" t="s">
        <v>29</v>
      </c>
      <c r="F121" s="48">
        <f>F117+F118+F119+F120</f>
        <v>4.8139825268817207</v>
      </c>
      <c r="G121" s="48">
        <f>G117+G118+G119+G120</f>
        <v>3581.6030000000001</v>
      </c>
      <c r="H121" s="146" t="s">
        <v>135</v>
      </c>
      <c r="I121" s="43">
        <f>I117+I118+I119+I120</f>
        <v>527897.97</v>
      </c>
      <c r="J121" s="39" t="s">
        <v>135</v>
      </c>
      <c r="K121" s="43">
        <f>K117+K118+K119+K120</f>
        <v>150946.89000000001</v>
      </c>
      <c r="L121" s="39" t="s">
        <v>135</v>
      </c>
      <c r="M121" s="43">
        <f>M117+M118+M119+M120</f>
        <v>8223935.3300000001</v>
      </c>
      <c r="N121" s="48">
        <f>N117+N118+N119+N120</f>
        <v>8902780.1899999995</v>
      </c>
      <c r="O121" s="89"/>
      <c r="P121" s="48">
        <f>P117+P118+P119+P120</f>
        <v>0</v>
      </c>
      <c r="Q121" s="120" t="s">
        <v>135</v>
      </c>
      <c r="R121" s="43">
        <f>R117+R118+R119+R120</f>
        <v>0</v>
      </c>
      <c r="S121" s="39" t="s">
        <v>135</v>
      </c>
      <c r="T121" s="43">
        <f>T117+T118+T119+T120</f>
        <v>0</v>
      </c>
      <c r="U121" s="39" t="s">
        <v>135</v>
      </c>
      <c r="V121" s="43">
        <f>V117+V118+V119+V120</f>
        <v>0</v>
      </c>
      <c r="W121" s="80">
        <f>W117+W118+W119+W120</f>
        <v>0</v>
      </c>
      <c r="X121" s="34">
        <v>3581.6033073460994</v>
      </c>
      <c r="Y121" s="132">
        <f>G121-X121</f>
        <v>-3.0734609936189372E-4</v>
      </c>
    </row>
    <row r="122" spans="1:25" s="33" customFormat="1" ht="14.25" customHeight="1">
      <c r="A122" s="366" t="s">
        <v>217</v>
      </c>
      <c r="B122" s="378" t="s">
        <v>30</v>
      </c>
      <c r="C122" s="368" t="s">
        <v>35</v>
      </c>
      <c r="D122" s="370" t="s">
        <v>47</v>
      </c>
      <c r="E122" s="63" t="s">
        <v>0</v>
      </c>
      <c r="F122" s="63"/>
      <c r="G122" s="2"/>
      <c r="H122" s="303"/>
      <c r="I122" s="1"/>
      <c r="J122" s="303"/>
      <c r="K122" s="1"/>
      <c r="L122" s="303">
        <v>832.68</v>
      </c>
      <c r="M122" s="37">
        <f t="shared" ref="M122:M123" si="100">ROUND(G122*L122,2)</f>
        <v>0</v>
      </c>
      <c r="N122" s="37">
        <f>ROUND(M122,2)</f>
        <v>0</v>
      </c>
      <c r="O122" s="86"/>
      <c r="P122" s="2"/>
      <c r="Q122" s="119"/>
      <c r="R122" s="1"/>
      <c r="S122" s="119"/>
      <c r="T122" s="1"/>
      <c r="U122" s="119"/>
      <c r="V122" s="41"/>
      <c r="W122" s="1"/>
    </row>
    <row r="123" spans="1:25" s="33" customFormat="1" ht="14.25" customHeight="1">
      <c r="A123" s="367"/>
      <c r="B123" s="379"/>
      <c r="C123" s="369"/>
      <c r="D123" s="349"/>
      <c r="E123" s="2" t="s">
        <v>1</v>
      </c>
      <c r="F123" s="2"/>
      <c r="G123" s="2"/>
      <c r="H123" s="303"/>
      <c r="I123" s="1"/>
      <c r="J123" s="303"/>
      <c r="K123" s="1"/>
      <c r="L123" s="303">
        <v>832.68</v>
      </c>
      <c r="M123" s="37">
        <f t="shared" si="100"/>
        <v>0</v>
      </c>
      <c r="N123" s="37">
        <f t="shared" ref="N123:N125" si="101">ROUND(M123,2)</f>
        <v>0</v>
      </c>
      <c r="O123" s="86"/>
      <c r="P123" s="2"/>
      <c r="Q123" s="119"/>
      <c r="R123" s="1"/>
      <c r="S123" s="119"/>
      <c r="T123" s="1"/>
      <c r="U123" s="119"/>
      <c r="V123" s="41"/>
      <c r="W123" s="1"/>
    </row>
    <row r="124" spans="1:25" s="33" customFormat="1" ht="14.25" customHeight="1">
      <c r="A124" s="367"/>
      <c r="B124" s="379"/>
      <c r="C124" s="369"/>
      <c r="D124" s="349"/>
      <c r="E124" s="2" t="s">
        <v>2</v>
      </c>
      <c r="F124" s="2"/>
      <c r="G124" s="2">
        <v>0</v>
      </c>
      <c r="H124" s="303"/>
      <c r="I124" s="1"/>
      <c r="J124" s="303"/>
      <c r="K124" s="1"/>
      <c r="L124" s="303">
        <v>832.68</v>
      </c>
      <c r="M124" s="37">
        <f>ROUND(G124*L124,2)</f>
        <v>0</v>
      </c>
      <c r="N124" s="37">
        <f t="shared" si="101"/>
        <v>0</v>
      </c>
      <c r="O124" s="86"/>
      <c r="P124" s="2"/>
      <c r="Q124" s="119"/>
      <c r="R124" s="1"/>
      <c r="S124" s="119"/>
      <c r="T124" s="1"/>
      <c r="U124" s="119">
        <v>810.42</v>
      </c>
      <c r="V124" s="37">
        <f>ROUND(P124*U124,2)</f>
        <v>0</v>
      </c>
      <c r="W124" s="37">
        <f>ROUND(V124*1.18,2)</f>
        <v>0</v>
      </c>
    </row>
    <row r="125" spans="1:25" s="33" customFormat="1" ht="14.25" customHeight="1">
      <c r="A125" s="367"/>
      <c r="B125" s="379"/>
      <c r="C125" s="369"/>
      <c r="D125" s="349"/>
      <c r="E125" s="2" t="s">
        <v>3</v>
      </c>
      <c r="F125" s="2"/>
      <c r="G125" s="2"/>
      <c r="H125" s="303"/>
      <c r="I125" s="1"/>
      <c r="J125" s="303"/>
      <c r="K125" s="1"/>
      <c r="L125" s="303">
        <v>832.68</v>
      </c>
      <c r="M125" s="37">
        <f t="shared" ref="M125" si="102">ROUND(G125*L125,2)</f>
        <v>0</v>
      </c>
      <c r="N125" s="37">
        <f t="shared" si="101"/>
        <v>0</v>
      </c>
      <c r="O125" s="86"/>
      <c r="P125" s="2"/>
      <c r="Q125" s="119"/>
      <c r="R125" s="1"/>
      <c r="S125" s="119"/>
      <c r="T125" s="1"/>
      <c r="U125" s="119"/>
      <c r="V125" s="41"/>
      <c r="W125" s="1"/>
    </row>
    <row r="126" spans="1:25" s="33" customFormat="1" ht="14.25" customHeight="1">
      <c r="A126" s="367"/>
      <c r="B126" s="379"/>
      <c r="C126" s="369"/>
      <c r="D126" s="349"/>
      <c r="E126" s="2" t="s">
        <v>29</v>
      </c>
      <c r="F126" s="2"/>
      <c r="G126" s="1">
        <f>SUM(G122:G125)</f>
        <v>0</v>
      </c>
      <c r="H126" s="303"/>
      <c r="I126" s="1">
        <f>SUM(I122:I125)</f>
        <v>0</v>
      </c>
      <c r="J126" s="303"/>
      <c r="K126" s="1">
        <f>SUM(K122:K125)</f>
        <v>0</v>
      </c>
      <c r="L126" s="303"/>
      <c r="M126" s="1">
        <f>SUM(M122:M125)</f>
        <v>0</v>
      </c>
      <c r="N126" s="1">
        <f>SUM(N122:N125)</f>
        <v>0</v>
      </c>
      <c r="O126" s="86"/>
      <c r="P126" s="2"/>
      <c r="Q126" s="119"/>
      <c r="R126" s="1"/>
      <c r="S126" s="119"/>
      <c r="T126" s="1"/>
      <c r="U126" s="119"/>
      <c r="V126" s="41"/>
      <c r="W126" s="1"/>
    </row>
    <row r="127" spans="1:25" s="95" customFormat="1" ht="14.25" customHeight="1">
      <c r="A127" s="367"/>
      <c r="B127" s="379"/>
      <c r="C127" s="369"/>
      <c r="D127" s="349" t="s">
        <v>33</v>
      </c>
      <c r="E127" s="2" t="s">
        <v>0</v>
      </c>
      <c r="F127" s="2"/>
      <c r="G127" s="2"/>
      <c r="H127" s="303"/>
      <c r="I127" s="1"/>
      <c r="J127" s="303"/>
      <c r="K127" s="1"/>
      <c r="L127" s="303">
        <v>1982.68</v>
      </c>
      <c r="M127" s="37">
        <f t="shared" ref="M127:M128" si="103">ROUND(G127*L127,2)</f>
        <v>0</v>
      </c>
      <c r="N127" s="37">
        <f>ROUND(M127,2)</f>
        <v>0</v>
      </c>
      <c r="O127" s="86"/>
      <c r="P127" s="2"/>
      <c r="Q127" s="119"/>
      <c r="R127" s="1"/>
      <c r="S127" s="119"/>
      <c r="T127" s="1"/>
      <c r="U127" s="119"/>
      <c r="V127" s="41"/>
      <c r="W127" s="1"/>
    </row>
    <row r="128" spans="1:25" s="95" customFormat="1" ht="14.25" customHeight="1">
      <c r="A128" s="367"/>
      <c r="B128" s="379"/>
      <c r="C128" s="369"/>
      <c r="D128" s="349"/>
      <c r="E128" s="2" t="s">
        <v>1</v>
      </c>
      <c r="F128" s="2"/>
      <c r="G128" s="2"/>
      <c r="H128" s="303"/>
      <c r="I128" s="1"/>
      <c r="J128" s="303"/>
      <c r="K128" s="1"/>
      <c r="L128" s="303">
        <v>1982.68</v>
      </c>
      <c r="M128" s="37">
        <f t="shared" si="103"/>
        <v>0</v>
      </c>
      <c r="N128" s="37">
        <f t="shared" ref="N128:N130" si="104">ROUND(M128,2)</f>
        <v>0</v>
      </c>
      <c r="O128" s="86"/>
      <c r="P128" s="2"/>
      <c r="Q128" s="119"/>
      <c r="R128" s="1"/>
      <c r="S128" s="119"/>
      <c r="T128" s="1"/>
      <c r="U128" s="119"/>
      <c r="V128" s="41"/>
      <c r="W128" s="1"/>
    </row>
    <row r="129" spans="1:23" s="95" customFormat="1" ht="14.25" customHeight="1">
      <c r="A129" s="367"/>
      <c r="B129" s="379"/>
      <c r="C129" s="369"/>
      <c r="D129" s="349"/>
      <c r="E129" s="2" t="s">
        <v>2</v>
      </c>
      <c r="F129" s="2"/>
      <c r="G129" s="2">
        <v>54.488</v>
      </c>
      <c r="H129" s="303"/>
      <c r="I129" s="1"/>
      <c r="J129" s="303"/>
      <c r="K129" s="1"/>
      <c r="L129" s="303">
        <v>1982.68</v>
      </c>
      <c r="M129" s="37">
        <f>ROUND(G129*L129,2)</f>
        <v>108032.27</v>
      </c>
      <c r="N129" s="37">
        <f>ROUND(M129,2)</f>
        <v>108032.27</v>
      </c>
      <c r="O129" s="86"/>
      <c r="P129" s="2"/>
      <c r="Q129" s="119"/>
      <c r="R129" s="1"/>
      <c r="S129" s="119"/>
      <c r="T129" s="1"/>
      <c r="U129" s="119">
        <v>1649.4</v>
      </c>
      <c r="V129" s="37">
        <f>ROUND(P129*U129,2)</f>
        <v>0</v>
      </c>
      <c r="W129" s="37">
        <f>ROUND(V129*1.18,2)</f>
        <v>0</v>
      </c>
    </row>
    <row r="130" spans="1:23" s="95" customFormat="1" ht="14.25" customHeight="1">
      <c r="A130" s="367"/>
      <c r="B130" s="379"/>
      <c r="C130" s="369"/>
      <c r="D130" s="349"/>
      <c r="E130" s="2" t="s">
        <v>3</v>
      </c>
      <c r="F130" s="2"/>
      <c r="G130" s="2">
        <v>4.2000000000000003E-2</v>
      </c>
      <c r="H130" s="303"/>
      <c r="I130" s="1"/>
      <c r="J130" s="303"/>
      <c r="K130" s="1"/>
      <c r="L130" s="303">
        <v>1982.68</v>
      </c>
      <c r="M130" s="37">
        <f t="shared" ref="M130" si="105">ROUND(G130*L130,2)</f>
        <v>83.27</v>
      </c>
      <c r="N130" s="37">
        <f t="shared" si="104"/>
        <v>83.27</v>
      </c>
      <c r="O130" s="86"/>
      <c r="P130" s="2"/>
      <c r="Q130" s="119"/>
      <c r="R130" s="1"/>
      <c r="S130" s="119"/>
      <c r="T130" s="1"/>
      <c r="U130" s="119"/>
      <c r="V130" s="41"/>
      <c r="W130" s="1"/>
    </row>
    <row r="131" spans="1:23" s="95" customFormat="1" ht="14.25" customHeight="1">
      <c r="A131" s="367"/>
      <c r="B131" s="379"/>
      <c r="C131" s="369"/>
      <c r="D131" s="349"/>
      <c r="E131" s="2" t="s">
        <v>29</v>
      </c>
      <c r="F131" s="2"/>
      <c r="G131" s="1">
        <f>SUM(G127:G130)</f>
        <v>54.53</v>
      </c>
      <c r="H131" s="303"/>
      <c r="I131" s="1">
        <f>SUM(I127:I130)</f>
        <v>0</v>
      </c>
      <c r="J131" s="303"/>
      <c r="K131" s="1">
        <f>SUM(K127:K130)</f>
        <v>0</v>
      </c>
      <c r="L131" s="303"/>
      <c r="M131" s="1">
        <f>SUM(M127:M130)</f>
        <v>108115.54000000001</v>
      </c>
      <c r="N131" s="1">
        <f>SUM(N127:N130)</f>
        <v>108115.54000000001</v>
      </c>
      <c r="O131" s="86"/>
      <c r="P131" s="2"/>
      <c r="Q131" s="119"/>
      <c r="R131" s="1"/>
      <c r="S131" s="119"/>
      <c r="T131" s="1"/>
      <c r="U131" s="119"/>
      <c r="V131" s="41"/>
      <c r="W131" s="1"/>
    </row>
    <row r="132" spans="1:23" s="95" customFormat="1" ht="14.25" customHeight="1">
      <c r="A132" s="367"/>
      <c r="B132" s="379"/>
      <c r="C132" s="369"/>
      <c r="D132" s="349" t="s">
        <v>48</v>
      </c>
      <c r="E132" s="2" t="s">
        <v>0</v>
      </c>
      <c r="F132" s="2"/>
      <c r="G132" s="2"/>
      <c r="H132" s="303"/>
      <c r="I132" s="1"/>
      <c r="J132" s="303"/>
      <c r="K132" s="1"/>
      <c r="L132" s="303">
        <v>832.68</v>
      </c>
      <c r="M132" s="37">
        <f t="shared" ref="M132:M133" si="106">ROUND(G132*L132,2)</f>
        <v>0</v>
      </c>
      <c r="N132" s="37">
        <f>ROUND(M132,2)</f>
        <v>0</v>
      </c>
      <c r="O132" s="86"/>
      <c r="P132" s="2"/>
      <c r="Q132" s="119"/>
      <c r="R132" s="1"/>
      <c r="S132" s="119"/>
      <c r="T132" s="1"/>
      <c r="U132" s="119"/>
      <c r="V132" s="41"/>
      <c r="W132" s="1"/>
    </row>
    <row r="133" spans="1:23" s="95" customFormat="1" ht="14.25" customHeight="1">
      <c r="A133" s="367"/>
      <c r="B133" s="379"/>
      <c r="C133" s="369"/>
      <c r="D133" s="349"/>
      <c r="E133" s="2" t="s">
        <v>1</v>
      </c>
      <c r="F133" s="2"/>
      <c r="G133" s="2"/>
      <c r="H133" s="303"/>
      <c r="I133" s="1"/>
      <c r="J133" s="303"/>
      <c r="K133" s="1"/>
      <c r="L133" s="303">
        <v>832.68</v>
      </c>
      <c r="M133" s="37">
        <f t="shared" si="106"/>
        <v>0</v>
      </c>
      <c r="N133" s="37">
        <f t="shared" ref="N133:N135" si="107">ROUND(M133,2)</f>
        <v>0</v>
      </c>
      <c r="O133" s="86"/>
      <c r="P133" s="2"/>
      <c r="Q133" s="119"/>
      <c r="R133" s="1"/>
      <c r="S133" s="119"/>
      <c r="T133" s="1"/>
      <c r="U133" s="119"/>
      <c r="V133" s="41"/>
      <c r="W133" s="1"/>
    </row>
    <row r="134" spans="1:23" s="95" customFormat="1" ht="14.25" customHeight="1">
      <c r="A134" s="367"/>
      <c r="B134" s="379"/>
      <c r="C134" s="369"/>
      <c r="D134" s="349"/>
      <c r="E134" s="2" t="s">
        <v>2</v>
      </c>
      <c r="F134" s="2"/>
      <c r="G134" s="2"/>
      <c r="H134" s="303"/>
      <c r="I134" s="1"/>
      <c r="J134" s="303"/>
      <c r="K134" s="1"/>
      <c r="L134" s="303">
        <v>832.68</v>
      </c>
      <c r="M134" s="37">
        <f>ROUND(G134*L134,2)</f>
        <v>0</v>
      </c>
      <c r="N134" s="37">
        <f t="shared" si="107"/>
        <v>0</v>
      </c>
      <c r="O134" s="86"/>
      <c r="P134" s="2"/>
      <c r="Q134" s="119"/>
      <c r="R134" s="1"/>
      <c r="S134" s="119"/>
      <c r="T134" s="1"/>
      <c r="U134" s="119"/>
      <c r="V134" s="41"/>
      <c r="W134" s="1"/>
    </row>
    <row r="135" spans="1:23" s="95" customFormat="1" ht="14.25" customHeight="1">
      <c r="A135" s="367"/>
      <c r="B135" s="379"/>
      <c r="C135" s="369"/>
      <c r="D135" s="349"/>
      <c r="E135" s="2" t="s">
        <v>3</v>
      </c>
      <c r="F135" s="2"/>
      <c r="G135" s="2"/>
      <c r="H135" s="303"/>
      <c r="I135" s="1"/>
      <c r="J135" s="303"/>
      <c r="K135" s="1"/>
      <c r="L135" s="303">
        <v>832.68</v>
      </c>
      <c r="M135" s="37">
        <f t="shared" ref="M135" si="108">ROUND(G135*L135,2)</f>
        <v>0</v>
      </c>
      <c r="N135" s="37">
        <f t="shared" si="107"/>
        <v>0</v>
      </c>
      <c r="O135" s="86"/>
      <c r="P135" s="2"/>
      <c r="Q135" s="119"/>
      <c r="R135" s="1"/>
      <c r="S135" s="119"/>
      <c r="T135" s="1"/>
      <c r="U135" s="119"/>
      <c r="V135" s="41"/>
      <c r="W135" s="1"/>
    </row>
    <row r="136" spans="1:23" s="95" customFormat="1" ht="14.25" customHeight="1">
      <c r="A136" s="367"/>
      <c r="B136" s="379"/>
      <c r="C136" s="369"/>
      <c r="D136" s="349"/>
      <c r="E136" s="2" t="s">
        <v>29</v>
      </c>
      <c r="F136" s="2"/>
      <c r="G136" s="1">
        <f>SUM(G132:G135)</f>
        <v>0</v>
      </c>
      <c r="H136" s="303"/>
      <c r="I136" s="1">
        <f>SUM(I132:I135)</f>
        <v>0</v>
      </c>
      <c r="J136" s="303"/>
      <c r="K136" s="1">
        <f>SUM(K132:K135)</f>
        <v>0</v>
      </c>
      <c r="L136" s="303"/>
      <c r="M136" s="1">
        <f>SUM(M132:M135)</f>
        <v>0</v>
      </c>
      <c r="N136" s="1">
        <f>SUM(N132:N135)</f>
        <v>0</v>
      </c>
      <c r="O136" s="86"/>
      <c r="P136" s="2"/>
      <c r="Q136" s="119"/>
      <c r="R136" s="1"/>
      <c r="S136" s="119"/>
      <c r="T136" s="1"/>
      <c r="U136" s="119"/>
      <c r="V136" s="41"/>
      <c r="W136" s="1"/>
    </row>
    <row r="137" spans="1:23" s="95" customFormat="1" ht="14.25" customHeight="1">
      <c r="A137" s="367"/>
      <c r="B137" s="379"/>
      <c r="C137" s="369"/>
      <c r="D137" s="349" t="s">
        <v>32</v>
      </c>
      <c r="E137" s="2" t="s">
        <v>0</v>
      </c>
      <c r="F137" s="2"/>
      <c r="G137" s="2"/>
      <c r="H137" s="303"/>
      <c r="I137" s="1"/>
      <c r="J137" s="303"/>
      <c r="K137" s="1"/>
      <c r="L137" s="303">
        <v>1982.68</v>
      </c>
      <c r="M137" s="37">
        <f t="shared" ref="M137:M138" si="109">ROUND(G137*L137,2)</f>
        <v>0</v>
      </c>
      <c r="N137" s="37">
        <f>ROUND(M137,2)</f>
        <v>0</v>
      </c>
      <c r="O137" s="86"/>
      <c r="P137" s="2"/>
      <c r="Q137" s="119"/>
      <c r="R137" s="1"/>
      <c r="S137" s="119"/>
      <c r="T137" s="1"/>
      <c r="U137" s="119"/>
      <c r="V137" s="41"/>
      <c r="W137" s="1"/>
    </row>
    <row r="138" spans="1:23" s="95" customFormat="1" ht="14.25" customHeight="1">
      <c r="A138" s="367"/>
      <c r="B138" s="379"/>
      <c r="C138" s="369"/>
      <c r="D138" s="349"/>
      <c r="E138" s="2" t="s">
        <v>1</v>
      </c>
      <c r="F138" s="2"/>
      <c r="G138" s="2"/>
      <c r="H138" s="303"/>
      <c r="I138" s="1"/>
      <c r="J138" s="303"/>
      <c r="K138" s="1"/>
      <c r="L138" s="303">
        <v>1982.68</v>
      </c>
      <c r="M138" s="37">
        <f t="shared" si="109"/>
        <v>0</v>
      </c>
      <c r="N138" s="37">
        <f t="shared" ref="N138:N140" si="110">ROUND(M138,2)</f>
        <v>0</v>
      </c>
      <c r="O138" s="86"/>
      <c r="P138" s="2"/>
      <c r="Q138" s="119"/>
      <c r="R138" s="1"/>
      <c r="S138" s="119"/>
      <c r="T138" s="1"/>
      <c r="U138" s="119"/>
      <c r="V138" s="41"/>
      <c r="W138" s="1"/>
    </row>
    <row r="139" spans="1:23" s="95" customFormat="1" ht="14.25" customHeight="1">
      <c r="A139" s="367"/>
      <c r="B139" s="379"/>
      <c r="C139" s="369"/>
      <c r="D139" s="349"/>
      <c r="E139" s="2" t="s">
        <v>2</v>
      </c>
      <c r="F139" s="2"/>
      <c r="G139" s="2"/>
      <c r="H139" s="303"/>
      <c r="I139" s="1"/>
      <c r="J139" s="303"/>
      <c r="K139" s="1"/>
      <c r="L139" s="303">
        <v>1982.68</v>
      </c>
      <c r="M139" s="37">
        <f>ROUND(G139*L139,2)</f>
        <v>0</v>
      </c>
      <c r="N139" s="37">
        <f t="shared" si="110"/>
        <v>0</v>
      </c>
      <c r="O139" s="86"/>
      <c r="P139" s="2"/>
      <c r="Q139" s="119"/>
      <c r="R139" s="1"/>
      <c r="S139" s="119"/>
      <c r="T139" s="1"/>
      <c r="U139" s="119">
        <v>1649.4</v>
      </c>
      <c r="V139" s="37">
        <f>ROUND(P139*U139,2)</f>
        <v>0</v>
      </c>
      <c r="W139" s="37">
        <f>ROUND(V139*1.18,2)</f>
        <v>0</v>
      </c>
    </row>
    <row r="140" spans="1:23" s="95" customFormat="1" ht="14.25" customHeight="1">
      <c r="A140" s="367"/>
      <c r="B140" s="379"/>
      <c r="C140" s="369"/>
      <c r="D140" s="349"/>
      <c r="E140" s="2" t="s">
        <v>3</v>
      </c>
      <c r="F140" s="2"/>
      <c r="G140" s="2"/>
      <c r="H140" s="303"/>
      <c r="I140" s="1"/>
      <c r="J140" s="303"/>
      <c r="K140" s="1"/>
      <c r="L140" s="303">
        <v>1982.68</v>
      </c>
      <c r="M140" s="37">
        <f t="shared" ref="M140" si="111">ROUND(G140*L140,2)</f>
        <v>0</v>
      </c>
      <c r="N140" s="37">
        <f t="shared" si="110"/>
        <v>0</v>
      </c>
      <c r="O140" s="86"/>
      <c r="P140" s="2"/>
      <c r="Q140" s="119"/>
      <c r="R140" s="1"/>
      <c r="S140" s="119"/>
      <c r="T140" s="1"/>
      <c r="U140" s="119"/>
      <c r="V140" s="41"/>
      <c r="W140" s="1"/>
    </row>
    <row r="141" spans="1:23" s="95" customFormat="1" ht="14.25" customHeight="1">
      <c r="A141" s="367"/>
      <c r="B141" s="379"/>
      <c r="C141" s="369"/>
      <c r="D141" s="349"/>
      <c r="E141" s="2" t="s">
        <v>29</v>
      </c>
      <c r="F141" s="2"/>
      <c r="G141" s="1">
        <f>SUM(G137:G140)</f>
        <v>0</v>
      </c>
      <c r="H141" s="303"/>
      <c r="I141" s="1">
        <f>SUM(I137:I140)</f>
        <v>0</v>
      </c>
      <c r="J141" s="303"/>
      <c r="K141" s="1">
        <f>SUM(K137:K140)</f>
        <v>0</v>
      </c>
      <c r="L141" s="303"/>
      <c r="M141" s="1">
        <f>SUM(M137:M140)</f>
        <v>0</v>
      </c>
      <c r="N141" s="1">
        <f>SUM(N137:N140)</f>
        <v>0</v>
      </c>
      <c r="O141" s="86"/>
      <c r="P141" s="2"/>
      <c r="Q141" s="119"/>
      <c r="R141" s="1"/>
      <c r="S141" s="119"/>
      <c r="T141" s="1"/>
      <c r="U141" s="119"/>
      <c r="V141" s="41"/>
      <c r="W141" s="1"/>
    </row>
    <row r="142" spans="1:23" s="95" customFormat="1" ht="14.25" customHeight="1">
      <c r="A142" s="367"/>
      <c r="B142" s="379"/>
      <c r="C142" s="361" t="s">
        <v>34</v>
      </c>
      <c r="D142" s="349" t="s">
        <v>411</v>
      </c>
      <c r="E142" s="2" t="s">
        <v>0</v>
      </c>
      <c r="F142" s="2"/>
      <c r="G142" s="2"/>
      <c r="H142" s="303"/>
      <c r="I142" s="1"/>
      <c r="J142" s="303"/>
      <c r="K142" s="1"/>
      <c r="L142" s="303">
        <v>832.68</v>
      </c>
      <c r="M142" s="37">
        <f>ROUND(G142*L142,2)</f>
        <v>0</v>
      </c>
      <c r="N142" s="37">
        <f>ROUND(M142,2)</f>
        <v>0</v>
      </c>
      <c r="O142" s="86"/>
      <c r="P142" s="2"/>
      <c r="Q142" s="119"/>
      <c r="R142" s="1"/>
      <c r="S142" s="119"/>
      <c r="T142" s="1"/>
      <c r="U142" s="119"/>
      <c r="V142" s="41"/>
      <c r="W142" s="1"/>
    </row>
    <row r="143" spans="1:23" s="95" customFormat="1" ht="14.25" customHeight="1">
      <c r="A143" s="367"/>
      <c r="B143" s="379"/>
      <c r="C143" s="371"/>
      <c r="D143" s="349"/>
      <c r="E143" s="2" t="s">
        <v>1</v>
      </c>
      <c r="F143" s="2"/>
      <c r="G143" s="2"/>
      <c r="H143" s="303"/>
      <c r="I143" s="1"/>
      <c r="J143" s="303"/>
      <c r="K143" s="1"/>
      <c r="L143" s="303">
        <v>832.68</v>
      </c>
      <c r="M143" s="37">
        <f t="shared" ref="M143:M145" si="112">ROUND(G143*L143,2)</f>
        <v>0</v>
      </c>
      <c r="N143" s="37">
        <f t="shared" ref="N143:N144" si="113">ROUND(M143,2)</f>
        <v>0</v>
      </c>
      <c r="O143" s="86"/>
      <c r="P143" s="2"/>
      <c r="Q143" s="119"/>
      <c r="R143" s="1"/>
      <c r="S143" s="119"/>
      <c r="T143" s="1"/>
      <c r="U143" s="119"/>
      <c r="V143" s="41"/>
      <c r="W143" s="1"/>
    </row>
    <row r="144" spans="1:23" s="95" customFormat="1" ht="14.25" customHeight="1">
      <c r="A144" s="367"/>
      <c r="B144" s="379"/>
      <c r="C144" s="371"/>
      <c r="D144" s="349"/>
      <c r="E144" s="2" t="s">
        <v>2</v>
      </c>
      <c r="F144" s="2"/>
      <c r="G144" s="2">
        <v>0</v>
      </c>
      <c r="H144" s="303"/>
      <c r="I144" s="1"/>
      <c r="J144" s="303"/>
      <c r="K144" s="1"/>
      <c r="L144" s="303">
        <v>832.68</v>
      </c>
      <c r="M144" s="37">
        <f t="shared" si="112"/>
        <v>0</v>
      </c>
      <c r="N144" s="37">
        <f t="shared" si="113"/>
        <v>0</v>
      </c>
      <c r="O144" s="86"/>
      <c r="P144" s="2"/>
      <c r="Q144" s="1"/>
      <c r="R144" s="1"/>
      <c r="S144" s="119"/>
      <c r="T144" s="1"/>
      <c r="U144" s="119"/>
      <c r="V144" s="41"/>
      <c r="W144" s="1"/>
    </row>
    <row r="145" spans="1:23" s="95" customFormat="1" ht="14.25" customHeight="1">
      <c r="A145" s="367"/>
      <c r="B145" s="379"/>
      <c r="C145" s="371"/>
      <c r="D145" s="349"/>
      <c r="E145" s="2" t="s">
        <v>3</v>
      </c>
      <c r="F145" s="2"/>
      <c r="G145" s="2">
        <v>0.6</v>
      </c>
      <c r="H145" s="303"/>
      <c r="I145" s="1"/>
      <c r="J145" s="303"/>
      <c r="K145" s="1"/>
      <c r="L145" s="303">
        <v>832.68</v>
      </c>
      <c r="M145" s="37">
        <f t="shared" si="112"/>
        <v>499.61</v>
      </c>
      <c r="N145" s="37">
        <f>ROUND(M145,2)</f>
        <v>499.61</v>
      </c>
      <c r="O145" s="86"/>
      <c r="P145" s="2"/>
      <c r="Q145" s="119"/>
      <c r="R145" s="1"/>
      <c r="S145" s="119"/>
      <c r="T145" s="1"/>
      <c r="U145" s="119"/>
      <c r="V145" s="41"/>
      <c r="W145" s="1"/>
    </row>
    <row r="146" spans="1:23" s="95" customFormat="1" ht="14.25" customHeight="1">
      <c r="A146" s="367"/>
      <c r="B146" s="379"/>
      <c r="C146" s="371"/>
      <c r="D146" s="349"/>
      <c r="E146" s="2" t="s">
        <v>29</v>
      </c>
      <c r="F146" s="2"/>
      <c r="G146" s="1">
        <f>SUM(G142:G145)</f>
        <v>0.6</v>
      </c>
      <c r="H146" s="303"/>
      <c r="I146" s="1">
        <f>SUM(I142:I145)</f>
        <v>0</v>
      </c>
      <c r="J146" s="303"/>
      <c r="K146" s="1">
        <f>SUM(K142:K145)</f>
        <v>0</v>
      </c>
      <c r="L146" s="303"/>
      <c r="M146" s="1">
        <f>SUM(M142:M145)</f>
        <v>499.61</v>
      </c>
      <c r="N146" s="1">
        <f>SUM(N142:N145)</f>
        <v>499.61</v>
      </c>
      <c r="O146" s="86"/>
      <c r="P146" s="2"/>
      <c r="Q146" s="119"/>
      <c r="R146" s="1"/>
      <c r="S146" s="119"/>
      <c r="T146" s="1"/>
      <c r="U146" s="119"/>
      <c r="V146" s="41"/>
      <c r="W146" s="1"/>
    </row>
    <row r="147" spans="1:23" s="95" customFormat="1" ht="14.25" customHeight="1">
      <c r="A147" s="367"/>
      <c r="B147" s="379"/>
      <c r="C147" s="371"/>
      <c r="D147" s="349" t="s">
        <v>412</v>
      </c>
      <c r="E147" s="2" t="s">
        <v>0</v>
      </c>
      <c r="F147" s="2"/>
      <c r="G147" s="2"/>
      <c r="H147" s="1"/>
      <c r="I147" s="1"/>
      <c r="J147" s="303"/>
      <c r="K147" s="1"/>
      <c r="L147" s="303">
        <v>1982.68</v>
      </c>
      <c r="M147" s="37">
        <f>ROUND(G147*L147,2)</f>
        <v>0</v>
      </c>
      <c r="N147" s="37">
        <f>ROUND(M147,2)</f>
        <v>0</v>
      </c>
      <c r="O147" s="86"/>
      <c r="P147" s="2"/>
      <c r="Q147" s="1"/>
      <c r="R147" s="1"/>
      <c r="S147" s="119"/>
      <c r="T147" s="1"/>
      <c r="U147" s="119"/>
      <c r="V147" s="41"/>
      <c r="W147" s="1"/>
    </row>
    <row r="148" spans="1:23" s="95" customFormat="1" ht="14.25" customHeight="1">
      <c r="A148" s="367"/>
      <c r="B148" s="379"/>
      <c r="C148" s="371"/>
      <c r="D148" s="349"/>
      <c r="E148" s="2" t="s">
        <v>1</v>
      </c>
      <c r="F148" s="2"/>
      <c r="G148" s="2"/>
      <c r="H148" s="1"/>
      <c r="I148" s="1"/>
      <c r="J148" s="303"/>
      <c r="K148" s="1"/>
      <c r="L148" s="303">
        <v>1982.68</v>
      </c>
      <c r="M148" s="37">
        <f t="shared" ref="M148:M150" si="114">ROUND(G148*L148,2)</f>
        <v>0</v>
      </c>
      <c r="N148" s="37">
        <f t="shared" ref="N148:N150" si="115">ROUND(M148,2)</f>
        <v>0</v>
      </c>
      <c r="O148" s="86"/>
      <c r="P148" s="2"/>
      <c r="Q148" s="1"/>
      <c r="R148" s="1"/>
      <c r="S148" s="119"/>
      <c r="T148" s="1"/>
      <c r="U148" s="119"/>
      <c r="V148" s="41"/>
      <c r="W148" s="1"/>
    </row>
    <row r="149" spans="1:23" s="95" customFormat="1" ht="14.25" customHeight="1">
      <c r="A149" s="367"/>
      <c r="B149" s="379"/>
      <c r="C149" s="371"/>
      <c r="D149" s="349"/>
      <c r="E149" s="2" t="s">
        <v>2</v>
      </c>
      <c r="F149" s="2"/>
      <c r="G149" s="2">
        <v>41.194000000000003</v>
      </c>
      <c r="H149" s="1"/>
      <c r="I149" s="1"/>
      <c r="J149" s="303"/>
      <c r="K149" s="1"/>
      <c r="L149" s="303">
        <v>1982.68</v>
      </c>
      <c r="M149" s="37">
        <f t="shared" si="114"/>
        <v>81674.52</v>
      </c>
      <c r="N149" s="37">
        <f t="shared" si="115"/>
        <v>81674.52</v>
      </c>
      <c r="O149" s="86"/>
      <c r="P149" s="2"/>
      <c r="Q149" s="1"/>
      <c r="R149" s="1"/>
      <c r="S149" s="119"/>
      <c r="T149" s="1"/>
      <c r="U149" s="119"/>
      <c r="V149" s="41"/>
      <c r="W149" s="1"/>
    </row>
    <row r="150" spans="1:23" s="95" customFormat="1" ht="14.25" customHeight="1">
      <c r="A150" s="367"/>
      <c r="B150" s="379"/>
      <c r="C150" s="371"/>
      <c r="D150" s="349"/>
      <c r="E150" s="2" t="s">
        <v>3</v>
      </c>
      <c r="F150" s="2"/>
      <c r="G150" s="2">
        <v>4.8860000000000001</v>
      </c>
      <c r="H150" s="1"/>
      <c r="I150" s="1"/>
      <c r="J150" s="303"/>
      <c r="K150" s="1"/>
      <c r="L150" s="303">
        <v>1982.68</v>
      </c>
      <c r="M150" s="37">
        <f t="shared" si="114"/>
        <v>9687.3700000000008</v>
      </c>
      <c r="N150" s="37">
        <f t="shared" si="115"/>
        <v>9687.3700000000008</v>
      </c>
      <c r="O150" s="86"/>
      <c r="P150" s="2"/>
      <c r="Q150" s="1"/>
      <c r="R150" s="1"/>
      <c r="S150" s="119"/>
      <c r="T150" s="1"/>
      <c r="U150" s="119"/>
      <c r="V150" s="41"/>
      <c r="W150" s="1"/>
    </row>
    <row r="151" spans="1:23" s="95" customFormat="1" ht="14.25" customHeight="1">
      <c r="A151" s="367"/>
      <c r="B151" s="379"/>
      <c r="C151" s="371"/>
      <c r="D151" s="349"/>
      <c r="E151" s="2" t="s">
        <v>29</v>
      </c>
      <c r="F151" s="2"/>
      <c r="G151" s="1">
        <f>SUM(G147:G150)</f>
        <v>46.080000000000005</v>
      </c>
      <c r="H151" s="303"/>
      <c r="I151" s="1">
        <f>SUM(I147:I150)</f>
        <v>0</v>
      </c>
      <c r="J151" s="303"/>
      <c r="K151" s="1">
        <f>SUM(K147:K150)</f>
        <v>0</v>
      </c>
      <c r="L151" s="303"/>
      <c r="M151" s="1">
        <f>SUM(M147:M150)</f>
        <v>91361.89</v>
      </c>
      <c r="N151" s="1">
        <f>SUM(N147:N150)</f>
        <v>91361.89</v>
      </c>
      <c r="O151" s="86"/>
      <c r="P151" s="2"/>
      <c r="Q151" s="1"/>
      <c r="R151" s="1"/>
      <c r="S151" s="119"/>
      <c r="T151" s="1"/>
      <c r="U151" s="119"/>
      <c r="V151" s="41"/>
      <c r="W151" s="1"/>
    </row>
    <row r="152" spans="1:23" s="95" customFormat="1" ht="14.25" customHeight="1">
      <c r="A152" s="367"/>
      <c r="B152" s="379"/>
      <c r="C152" s="371"/>
      <c r="D152" s="349" t="s">
        <v>413</v>
      </c>
      <c r="E152" s="2" t="s">
        <v>0</v>
      </c>
      <c r="F152" s="2"/>
      <c r="G152" s="2"/>
      <c r="H152" s="1"/>
      <c r="I152" s="1"/>
      <c r="J152" s="303"/>
      <c r="K152" s="1"/>
      <c r="L152" s="303">
        <v>1641.02</v>
      </c>
      <c r="M152" s="37">
        <f t="shared" ref="M152:M153" si="116">ROUND(G152*L152,2)</f>
        <v>0</v>
      </c>
      <c r="N152" s="37">
        <f>ROUND(M152,2)</f>
        <v>0</v>
      </c>
      <c r="O152" s="86"/>
      <c r="P152" s="2"/>
      <c r="Q152" s="1"/>
      <c r="R152" s="1"/>
      <c r="S152" s="119"/>
      <c r="T152" s="1"/>
      <c r="U152" s="119"/>
      <c r="V152" s="41"/>
      <c r="W152" s="1"/>
    </row>
    <row r="153" spans="1:23" s="95" customFormat="1" ht="14.25" customHeight="1">
      <c r="A153" s="367"/>
      <c r="B153" s="379"/>
      <c r="C153" s="371"/>
      <c r="D153" s="349"/>
      <c r="E153" s="2" t="s">
        <v>1</v>
      </c>
      <c r="F153" s="2"/>
      <c r="G153" s="2"/>
      <c r="H153" s="1"/>
      <c r="I153" s="1"/>
      <c r="J153" s="303"/>
      <c r="K153" s="1"/>
      <c r="L153" s="303">
        <v>1641.02</v>
      </c>
      <c r="M153" s="37">
        <f t="shared" si="116"/>
        <v>0</v>
      </c>
      <c r="N153" s="37">
        <f t="shared" ref="N153:N155" si="117">ROUND(M153,2)</f>
        <v>0</v>
      </c>
      <c r="O153" s="86"/>
      <c r="P153" s="2"/>
      <c r="Q153" s="1"/>
      <c r="R153" s="1"/>
      <c r="S153" s="119"/>
      <c r="T153" s="1"/>
      <c r="U153" s="119"/>
      <c r="V153" s="41"/>
      <c r="W153" s="1"/>
    </row>
    <row r="154" spans="1:23" s="95" customFormat="1" ht="14.25" customHeight="1">
      <c r="A154" s="367"/>
      <c r="B154" s="379"/>
      <c r="C154" s="371"/>
      <c r="D154" s="349"/>
      <c r="E154" s="2" t="s">
        <v>2</v>
      </c>
      <c r="F154" s="2"/>
      <c r="G154" s="79">
        <v>31.57</v>
      </c>
      <c r="H154" s="1"/>
      <c r="I154" s="1"/>
      <c r="J154" s="303"/>
      <c r="K154" s="1"/>
      <c r="L154" s="303">
        <v>1641.02</v>
      </c>
      <c r="M154" s="37">
        <f>ROUND(G154*L154,2)</f>
        <v>51807</v>
      </c>
      <c r="N154" s="37">
        <f t="shared" si="117"/>
        <v>51807</v>
      </c>
      <c r="O154" s="86"/>
      <c r="P154" s="79"/>
      <c r="Q154" s="1"/>
      <c r="R154" s="1"/>
      <c r="S154" s="119"/>
      <c r="T154" s="1"/>
      <c r="U154" s="119">
        <v>810.42</v>
      </c>
      <c r="V154" s="37">
        <f>ROUND(P154*U154,2)</f>
        <v>0</v>
      </c>
      <c r="W154" s="37">
        <f>ROUND(V154*1.18,2)</f>
        <v>0</v>
      </c>
    </row>
    <row r="155" spans="1:23" s="95" customFormat="1" ht="14.25" customHeight="1">
      <c r="A155" s="367"/>
      <c r="B155" s="379"/>
      <c r="C155" s="371"/>
      <c r="D155" s="349"/>
      <c r="E155" s="2" t="s">
        <v>3</v>
      </c>
      <c r="F155" s="2"/>
      <c r="G155" s="2">
        <v>602.89099999999996</v>
      </c>
      <c r="H155" s="1"/>
      <c r="I155" s="1"/>
      <c r="J155" s="303"/>
      <c r="K155" s="1"/>
      <c r="L155" s="303">
        <v>1641.02</v>
      </c>
      <c r="M155" s="37">
        <f>ROUND(G155*L155,2)</f>
        <v>989356.19</v>
      </c>
      <c r="N155" s="37">
        <f t="shared" si="117"/>
        <v>989356.19</v>
      </c>
      <c r="O155" s="86"/>
      <c r="P155" s="2"/>
      <c r="Q155" s="1"/>
      <c r="R155" s="1"/>
      <c r="S155" s="119"/>
      <c r="T155" s="1"/>
      <c r="U155" s="119">
        <v>810.42</v>
      </c>
      <c r="V155" s="37">
        <f>ROUND(P155*U155,2)</f>
        <v>0</v>
      </c>
      <c r="W155" s="37">
        <f>ROUND(V155*1.18,2)</f>
        <v>0</v>
      </c>
    </row>
    <row r="156" spans="1:23" s="95" customFormat="1" ht="14.25" customHeight="1">
      <c r="A156" s="367"/>
      <c r="B156" s="379"/>
      <c r="C156" s="371"/>
      <c r="D156" s="349"/>
      <c r="E156" s="2" t="s">
        <v>29</v>
      </c>
      <c r="F156" s="2"/>
      <c r="G156" s="1">
        <f>SUM(G152:G155)</f>
        <v>634.46100000000001</v>
      </c>
      <c r="H156" s="303"/>
      <c r="I156" s="1">
        <f>SUM(I152:I155)</f>
        <v>0</v>
      </c>
      <c r="J156" s="303"/>
      <c r="K156" s="1">
        <f>SUM(K152:K155)</f>
        <v>0</v>
      </c>
      <c r="L156" s="303"/>
      <c r="M156" s="1">
        <f>SUM(M152:M155)</f>
        <v>1041163.19</v>
      </c>
      <c r="N156" s="1">
        <f>SUM(N152:N155)</f>
        <v>1041163.19</v>
      </c>
      <c r="O156" s="86"/>
      <c r="P156" s="2"/>
      <c r="Q156" s="1"/>
      <c r="R156" s="1"/>
      <c r="S156" s="119"/>
      <c r="T156" s="1"/>
      <c r="U156" s="119"/>
      <c r="V156" s="41"/>
      <c r="W156" s="1"/>
    </row>
    <row r="157" spans="1:23" s="95" customFormat="1" ht="14.25" customHeight="1">
      <c r="A157" s="367"/>
      <c r="B157" s="379"/>
      <c r="C157" s="371"/>
      <c r="D157" s="349" t="s">
        <v>414</v>
      </c>
      <c r="E157" s="2" t="s">
        <v>0</v>
      </c>
      <c r="F157" s="2"/>
      <c r="G157" s="2"/>
      <c r="H157" s="1"/>
      <c r="I157" s="1"/>
      <c r="J157" s="303"/>
      <c r="K157" s="1"/>
      <c r="L157" s="303">
        <v>3291.02</v>
      </c>
      <c r="M157" s="37">
        <f t="shared" ref="M157:M160" si="118">ROUND(G157*L157,2)</f>
        <v>0</v>
      </c>
      <c r="N157" s="37">
        <f>ROUND(M157,2)</f>
        <v>0</v>
      </c>
      <c r="O157" s="86"/>
      <c r="P157" s="2"/>
      <c r="Q157" s="1"/>
      <c r="R157" s="1"/>
      <c r="S157" s="119"/>
      <c r="T157" s="1"/>
      <c r="U157" s="119"/>
      <c r="V157" s="41"/>
      <c r="W157" s="1"/>
    </row>
    <row r="158" spans="1:23" s="95" customFormat="1" ht="14.25" customHeight="1">
      <c r="A158" s="367"/>
      <c r="B158" s="379"/>
      <c r="C158" s="371"/>
      <c r="D158" s="349"/>
      <c r="E158" s="2" t="s">
        <v>1</v>
      </c>
      <c r="F158" s="2"/>
      <c r="G158" s="2"/>
      <c r="H158" s="1"/>
      <c r="I158" s="1"/>
      <c r="J158" s="303"/>
      <c r="K158" s="1"/>
      <c r="L158" s="303">
        <v>3291.02</v>
      </c>
      <c r="M158" s="37">
        <f t="shared" si="118"/>
        <v>0</v>
      </c>
      <c r="N158" s="37">
        <f t="shared" ref="N158:N160" si="119">ROUND(M158,2)</f>
        <v>0</v>
      </c>
      <c r="O158" s="86"/>
      <c r="P158" s="2"/>
      <c r="Q158" s="1"/>
      <c r="R158" s="1"/>
      <c r="S158" s="119"/>
      <c r="T158" s="1"/>
      <c r="U158" s="119"/>
      <c r="V158" s="41"/>
      <c r="W158" s="1"/>
    </row>
    <row r="159" spans="1:23" s="95" customFormat="1" ht="14.25" customHeight="1">
      <c r="A159" s="367"/>
      <c r="B159" s="379"/>
      <c r="C159" s="371"/>
      <c r="D159" s="349"/>
      <c r="E159" s="2" t="s">
        <v>2</v>
      </c>
      <c r="F159" s="2"/>
      <c r="G159" s="79">
        <v>17.347000000000001</v>
      </c>
      <c r="H159" s="1"/>
      <c r="I159" s="1"/>
      <c r="J159" s="303"/>
      <c r="K159" s="1"/>
      <c r="L159" s="303">
        <v>3291.02</v>
      </c>
      <c r="M159" s="37">
        <f t="shared" si="118"/>
        <v>57089.32</v>
      </c>
      <c r="N159" s="37">
        <f t="shared" si="119"/>
        <v>57089.32</v>
      </c>
      <c r="O159" s="86"/>
      <c r="P159" s="79"/>
      <c r="Q159" s="1"/>
      <c r="R159" s="1"/>
      <c r="S159" s="119"/>
      <c r="T159" s="1"/>
      <c r="U159" s="119">
        <v>1649.4</v>
      </c>
      <c r="V159" s="37">
        <f t="shared" ref="V159:V160" si="120">ROUND(P159*U159,2)</f>
        <v>0</v>
      </c>
      <c r="W159" s="37">
        <f t="shared" ref="W159:W160" si="121">ROUND(V159*1.18,2)</f>
        <v>0</v>
      </c>
    </row>
    <row r="160" spans="1:23" s="95" customFormat="1" ht="14.25" customHeight="1">
      <c r="A160" s="367"/>
      <c r="B160" s="379"/>
      <c r="C160" s="371"/>
      <c r="D160" s="349"/>
      <c r="E160" s="2" t="s">
        <v>3</v>
      </c>
      <c r="F160" s="2"/>
      <c r="G160" s="2">
        <v>304.291</v>
      </c>
      <c r="H160" s="1"/>
      <c r="I160" s="1"/>
      <c r="J160" s="303"/>
      <c r="K160" s="1"/>
      <c r="L160" s="303">
        <v>3291.02</v>
      </c>
      <c r="M160" s="37">
        <f t="shared" si="118"/>
        <v>1001427.77</v>
      </c>
      <c r="N160" s="37">
        <f t="shared" si="119"/>
        <v>1001427.77</v>
      </c>
      <c r="O160" s="86"/>
      <c r="P160" s="2"/>
      <c r="Q160" s="1"/>
      <c r="R160" s="1"/>
      <c r="S160" s="119"/>
      <c r="T160" s="1"/>
      <c r="U160" s="119">
        <v>1649.4</v>
      </c>
      <c r="V160" s="37">
        <f t="shared" si="120"/>
        <v>0</v>
      </c>
      <c r="W160" s="37">
        <f t="shared" si="121"/>
        <v>0</v>
      </c>
    </row>
    <row r="161" spans="1:23" s="95" customFormat="1" ht="14.25" customHeight="1">
      <c r="A161" s="367"/>
      <c r="B161" s="379"/>
      <c r="C161" s="372"/>
      <c r="D161" s="349"/>
      <c r="E161" s="2" t="s">
        <v>29</v>
      </c>
      <c r="F161" s="2"/>
      <c r="G161" s="1">
        <f>SUM(G157:G160)</f>
        <v>321.63799999999998</v>
      </c>
      <c r="H161" s="303"/>
      <c r="I161" s="1">
        <f>SUM(I157:I160)</f>
        <v>0</v>
      </c>
      <c r="J161" s="303"/>
      <c r="K161" s="1">
        <f>SUM(K157:K160)</f>
        <v>0</v>
      </c>
      <c r="L161" s="303"/>
      <c r="M161" s="1">
        <f>SUM(M157:M160)</f>
        <v>1058517.0900000001</v>
      </c>
      <c r="N161" s="1">
        <f>SUM(N157:N160)</f>
        <v>1058517.0900000001</v>
      </c>
      <c r="O161" s="86"/>
      <c r="P161" s="2"/>
      <c r="Q161" s="1"/>
      <c r="R161" s="1"/>
      <c r="S161" s="119"/>
      <c r="T161" s="1"/>
      <c r="U161" s="119"/>
      <c r="V161" s="41"/>
      <c r="W161" s="1"/>
    </row>
    <row r="162" spans="1:23" s="95" customFormat="1" ht="14.25" customHeight="1">
      <c r="A162" s="367"/>
      <c r="B162" s="379"/>
      <c r="C162" s="361" t="s">
        <v>34</v>
      </c>
      <c r="D162" s="349" t="s">
        <v>415</v>
      </c>
      <c r="E162" s="2" t="s">
        <v>0</v>
      </c>
      <c r="F162" s="2"/>
      <c r="G162" s="2"/>
      <c r="H162" s="303"/>
      <c r="I162" s="1"/>
      <c r="J162" s="303"/>
      <c r="K162" s="1"/>
      <c r="L162" s="303">
        <v>832.68</v>
      </c>
      <c r="M162" s="37">
        <f>ROUND(G162*L162,2)</f>
        <v>0</v>
      </c>
      <c r="N162" s="37">
        <f>ROUND(M162,2)</f>
        <v>0</v>
      </c>
      <c r="O162" s="86"/>
      <c r="P162" s="2"/>
      <c r="Q162" s="303"/>
      <c r="R162" s="1"/>
      <c r="S162" s="303"/>
      <c r="T162" s="1"/>
      <c r="U162" s="303"/>
      <c r="V162" s="41"/>
      <c r="W162" s="1"/>
    </row>
    <row r="163" spans="1:23" s="95" customFormat="1" ht="14.25" customHeight="1">
      <c r="A163" s="367"/>
      <c r="B163" s="379"/>
      <c r="C163" s="371"/>
      <c r="D163" s="349"/>
      <c r="E163" s="2" t="s">
        <v>1</v>
      </c>
      <c r="F163" s="2"/>
      <c r="G163" s="2"/>
      <c r="H163" s="303"/>
      <c r="I163" s="1"/>
      <c r="J163" s="303"/>
      <c r="K163" s="1"/>
      <c r="L163" s="303">
        <v>832.68</v>
      </c>
      <c r="M163" s="37">
        <f t="shared" ref="M163:M165" si="122">ROUND(G163*L163,2)</f>
        <v>0</v>
      </c>
      <c r="N163" s="37">
        <f t="shared" ref="N163:N165" si="123">ROUND(M163,2)</f>
        <v>0</v>
      </c>
      <c r="O163" s="86"/>
      <c r="P163" s="2"/>
      <c r="Q163" s="303"/>
      <c r="R163" s="1"/>
      <c r="S163" s="303"/>
      <c r="T163" s="1"/>
      <c r="U163" s="303"/>
      <c r="V163" s="41"/>
      <c r="W163" s="1"/>
    </row>
    <row r="164" spans="1:23" s="95" customFormat="1" ht="14.25" customHeight="1">
      <c r="A164" s="367"/>
      <c r="B164" s="379"/>
      <c r="C164" s="371"/>
      <c r="D164" s="349"/>
      <c r="E164" s="2" t="s">
        <v>2</v>
      </c>
      <c r="F164" s="2"/>
      <c r="G164" s="2">
        <v>0</v>
      </c>
      <c r="H164" s="303"/>
      <c r="I164" s="1"/>
      <c r="J164" s="303"/>
      <c r="K164" s="1"/>
      <c r="L164" s="303">
        <v>832.68</v>
      </c>
      <c r="M164" s="37">
        <f t="shared" si="122"/>
        <v>0</v>
      </c>
      <c r="N164" s="37">
        <f t="shared" si="123"/>
        <v>0</v>
      </c>
      <c r="O164" s="86"/>
      <c r="P164" s="2"/>
      <c r="Q164" s="1"/>
      <c r="R164" s="1"/>
      <c r="S164" s="303"/>
      <c r="T164" s="1"/>
      <c r="U164" s="303"/>
      <c r="V164" s="41"/>
      <c r="W164" s="1"/>
    </row>
    <row r="165" spans="1:23" s="95" customFormat="1" ht="14.25" customHeight="1">
      <c r="A165" s="367"/>
      <c r="B165" s="379"/>
      <c r="C165" s="371"/>
      <c r="D165" s="349"/>
      <c r="E165" s="2" t="s">
        <v>3</v>
      </c>
      <c r="F165" s="2"/>
      <c r="G165" s="2">
        <v>0.52500000000000002</v>
      </c>
      <c r="H165" s="303"/>
      <c r="I165" s="1"/>
      <c r="J165" s="303"/>
      <c r="K165" s="1"/>
      <c r="L165" s="303">
        <v>832.68</v>
      </c>
      <c r="M165" s="37">
        <f t="shared" si="122"/>
        <v>437.16</v>
      </c>
      <c r="N165" s="37">
        <f t="shared" si="123"/>
        <v>437.16</v>
      </c>
      <c r="O165" s="86"/>
      <c r="P165" s="2"/>
      <c r="Q165" s="303"/>
      <c r="R165" s="1"/>
      <c r="S165" s="303"/>
      <c r="T165" s="1"/>
      <c r="U165" s="303"/>
      <c r="V165" s="41"/>
      <c r="W165" s="1"/>
    </row>
    <row r="166" spans="1:23" s="95" customFormat="1" ht="14.25" customHeight="1">
      <c r="A166" s="367"/>
      <c r="B166" s="379"/>
      <c r="C166" s="371"/>
      <c r="D166" s="349"/>
      <c r="E166" s="2" t="s">
        <v>29</v>
      </c>
      <c r="F166" s="2"/>
      <c r="G166" s="1">
        <f>SUM(G162:G165)</f>
        <v>0.52500000000000002</v>
      </c>
      <c r="H166" s="303"/>
      <c r="I166" s="1">
        <f>SUM(I162:I165)</f>
        <v>0</v>
      </c>
      <c r="J166" s="303"/>
      <c r="K166" s="1">
        <f>SUM(K162:K165)</f>
        <v>0</v>
      </c>
      <c r="L166" s="303"/>
      <c r="M166" s="1">
        <f>SUM(M162:M165)</f>
        <v>437.16</v>
      </c>
      <c r="N166" s="1">
        <f>SUM(N162:N165)</f>
        <v>437.16</v>
      </c>
      <c r="O166" s="86"/>
      <c r="P166" s="2"/>
      <c r="Q166" s="303"/>
      <c r="R166" s="1"/>
      <c r="S166" s="303"/>
      <c r="T166" s="1"/>
      <c r="U166" s="303"/>
      <c r="V166" s="41"/>
      <c r="W166" s="1"/>
    </row>
    <row r="167" spans="1:23" s="95" customFormat="1" ht="14.25" customHeight="1">
      <c r="A167" s="367"/>
      <c r="B167" s="379"/>
      <c r="C167" s="371"/>
      <c r="D167" s="349" t="s">
        <v>416</v>
      </c>
      <c r="E167" s="2" t="s">
        <v>0</v>
      </c>
      <c r="F167" s="2"/>
      <c r="G167" s="2"/>
      <c r="H167" s="1"/>
      <c r="I167" s="1"/>
      <c r="J167" s="303"/>
      <c r="K167" s="1"/>
      <c r="L167" s="303">
        <v>1982.68</v>
      </c>
      <c r="M167" s="37">
        <f>ROUND(G167*L167,2)</f>
        <v>0</v>
      </c>
      <c r="N167" s="37">
        <f>ROUND(M167,2)</f>
        <v>0</v>
      </c>
      <c r="O167" s="86"/>
      <c r="P167" s="2"/>
      <c r="Q167" s="1"/>
      <c r="R167" s="1"/>
      <c r="S167" s="303"/>
      <c r="T167" s="1"/>
      <c r="U167" s="303"/>
      <c r="V167" s="41"/>
      <c r="W167" s="1"/>
    </row>
    <row r="168" spans="1:23" s="95" customFormat="1" ht="14.25" customHeight="1">
      <c r="A168" s="367"/>
      <c r="B168" s="379"/>
      <c r="C168" s="371"/>
      <c r="D168" s="349"/>
      <c r="E168" s="2" t="s">
        <v>1</v>
      </c>
      <c r="F168" s="2"/>
      <c r="G168" s="2"/>
      <c r="H168" s="1"/>
      <c r="I168" s="1"/>
      <c r="J168" s="303"/>
      <c r="K168" s="1"/>
      <c r="L168" s="303">
        <v>1982.68</v>
      </c>
      <c r="M168" s="37">
        <f t="shared" ref="M168:M170" si="124">ROUND(G168*L168,2)</f>
        <v>0</v>
      </c>
      <c r="N168" s="37">
        <f t="shared" ref="N168:N170" si="125">ROUND(M168,2)</f>
        <v>0</v>
      </c>
      <c r="O168" s="86"/>
      <c r="P168" s="2"/>
      <c r="Q168" s="1"/>
      <c r="R168" s="1"/>
      <c r="S168" s="303"/>
      <c r="T168" s="1"/>
      <c r="U168" s="303"/>
      <c r="V168" s="41"/>
      <c r="W168" s="1"/>
    </row>
    <row r="169" spans="1:23" s="95" customFormat="1" ht="14.25" customHeight="1">
      <c r="A169" s="367"/>
      <c r="B169" s="379"/>
      <c r="C169" s="371"/>
      <c r="D169" s="349"/>
      <c r="E169" s="2" t="s">
        <v>2</v>
      </c>
      <c r="F169" s="2"/>
      <c r="G169" s="2">
        <v>30.73</v>
      </c>
      <c r="H169" s="1"/>
      <c r="I169" s="1"/>
      <c r="J169" s="303"/>
      <c r="K169" s="1"/>
      <c r="L169" s="303">
        <v>1982.68</v>
      </c>
      <c r="M169" s="37">
        <f t="shared" si="124"/>
        <v>60927.76</v>
      </c>
      <c r="N169" s="37">
        <f t="shared" si="125"/>
        <v>60927.76</v>
      </c>
      <c r="O169" s="86"/>
      <c r="P169" s="2"/>
      <c r="Q169" s="1"/>
      <c r="R169" s="1"/>
      <c r="S169" s="303"/>
      <c r="T169" s="1"/>
      <c r="U169" s="303"/>
      <c r="V169" s="41"/>
      <c r="W169" s="1"/>
    </row>
    <row r="170" spans="1:23" s="95" customFormat="1" ht="14.25" customHeight="1">
      <c r="A170" s="367"/>
      <c r="B170" s="379"/>
      <c r="C170" s="371"/>
      <c r="D170" s="349"/>
      <c r="E170" s="2" t="s">
        <v>3</v>
      </c>
      <c r="F170" s="2"/>
      <c r="G170" s="2">
        <v>11.771000000000001</v>
      </c>
      <c r="H170" s="1"/>
      <c r="I170" s="1"/>
      <c r="J170" s="303"/>
      <c r="K170" s="1"/>
      <c r="L170" s="303">
        <v>1982.68</v>
      </c>
      <c r="M170" s="37">
        <f t="shared" si="124"/>
        <v>23338.13</v>
      </c>
      <c r="N170" s="37">
        <f t="shared" si="125"/>
        <v>23338.13</v>
      </c>
      <c r="O170" s="86"/>
      <c r="P170" s="2"/>
      <c r="Q170" s="1"/>
      <c r="R170" s="1"/>
      <c r="S170" s="303"/>
      <c r="T170" s="1"/>
      <c r="U170" s="303"/>
      <c r="V170" s="41"/>
      <c r="W170" s="1"/>
    </row>
    <row r="171" spans="1:23" s="95" customFormat="1" ht="14.25" customHeight="1">
      <c r="A171" s="367"/>
      <c r="B171" s="379"/>
      <c r="C171" s="371"/>
      <c r="D171" s="349"/>
      <c r="E171" s="2" t="s">
        <v>29</v>
      </c>
      <c r="F171" s="2"/>
      <c r="G171" s="1">
        <f>SUM(G167:G170)</f>
        <v>42.501000000000005</v>
      </c>
      <c r="H171" s="303"/>
      <c r="I171" s="1">
        <f>SUM(I167:I170)</f>
        <v>0</v>
      </c>
      <c r="J171" s="303"/>
      <c r="K171" s="1">
        <f>SUM(K167:K170)</f>
        <v>0</v>
      </c>
      <c r="L171" s="303"/>
      <c r="M171" s="1">
        <f>SUM(M167:M170)</f>
        <v>84265.89</v>
      </c>
      <c r="N171" s="1">
        <f>SUM(N167:N170)</f>
        <v>84265.89</v>
      </c>
      <c r="O171" s="86"/>
      <c r="P171" s="2"/>
      <c r="Q171" s="1"/>
      <c r="R171" s="1"/>
      <c r="S171" s="303"/>
      <c r="T171" s="1"/>
      <c r="U171" s="303"/>
      <c r="V171" s="41"/>
      <c r="W171" s="1"/>
    </row>
    <row r="172" spans="1:23" s="95" customFormat="1" ht="14.25" customHeight="1">
      <c r="A172" s="367"/>
      <c r="B172" s="379"/>
      <c r="C172" s="371"/>
      <c r="D172" s="349" t="s">
        <v>417</v>
      </c>
      <c r="E172" s="2" t="s">
        <v>0</v>
      </c>
      <c r="F172" s="2"/>
      <c r="G172" s="2"/>
      <c r="H172" s="1"/>
      <c r="I172" s="1"/>
      <c r="J172" s="303"/>
      <c r="K172" s="1"/>
      <c r="L172" s="303">
        <v>832.68</v>
      </c>
      <c r="M172" s="37">
        <f t="shared" ref="M172:M173" si="126">ROUND(G172*L172,2)</f>
        <v>0</v>
      </c>
      <c r="N172" s="37">
        <f>ROUND(M172,2)</f>
        <v>0</v>
      </c>
      <c r="O172" s="86"/>
      <c r="P172" s="2"/>
      <c r="Q172" s="1"/>
      <c r="R172" s="1"/>
      <c r="S172" s="303"/>
      <c r="T172" s="1"/>
      <c r="U172" s="303"/>
      <c r="V172" s="41"/>
      <c r="W172" s="1"/>
    </row>
    <row r="173" spans="1:23" s="95" customFormat="1" ht="14.25" customHeight="1">
      <c r="A173" s="367"/>
      <c r="B173" s="379"/>
      <c r="C173" s="371"/>
      <c r="D173" s="349"/>
      <c r="E173" s="2" t="s">
        <v>1</v>
      </c>
      <c r="F173" s="2"/>
      <c r="G173" s="2"/>
      <c r="H173" s="1"/>
      <c r="I173" s="1"/>
      <c r="J173" s="303"/>
      <c r="K173" s="1"/>
      <c r="L173" s="303">
        <v>832.68</v>
      </c>
      <c r="M173" s="37">
        <f t="shared" si="126"/>
        <v>0</v>
      </c>
      <c r="N173" s="37">
        <f t="shared" ref="N173:N175" si="127">ROUND(M173,2)</f>
        <v>0</v>
      </c>
      <c r="O173" s="86"/>
      <c r="P173" s="2"/>
      <c r="Q173" s="1"/>
      <c r="R173" s="1"/>
      <c r="S173" s="303"/>
      <c r="T173" s="1"/>
      <c r="U173" s="303"/>
      <c r="V173" s="41"/>
      <c r="W173" s="1"/>
    </row>
    <row r="174" spans="1:23" s="95" customFormat="1" ht="14.25" customHeight="1">
      <c r="A174" s="367"/>
      <c r="B174" s="379"/>
      <c r="C174" s="371"/>
      <c r="D174" s="349"/>
      <c r="E174" s="2" t="s">
        <v>2</v>
      </c>
      <c r="F174" s="2"/>
      <c r="G174" s="79">
        <v>28.922000000000001</v>
      </c>
      <c r="H174" s="1"/>
      <c r="I174" s="1"/>
      <c r="J174" s="303"/>
      <c r="K174" s="1"/>
      <c r="L174" s="303">
        <v>832.68</v>
      </c>
      <c r="M174" s="37">
        <f>ROUND(G174*L174,2)</f>
        <v>24082.77</v>
      </c>
      <c r="N174" s="37">
        <f t="shared" si="127"/>
        <v>24082.77</v>
      </c>
      <c r="O174" s="86"/>
      <c r="P174" s="79"/>
      <c r="Q174" s="1"/>
      <c r="R174" s="1"/>
      <c r="S174" s="303"/>
      <c r="T174" s="1"/>
      <c r="U174" s="303">
        <v>810.42</v>
      </c>
      <c r="V174" s="37">
        <f>ROUND(P174*U174,2)</f>
        <v>0</v>
      </c>
      <c r="W174" s="37">
        <f>ROUND(V174*1.18,2)</f>
        <v>0</v>
      </c>
    </row>
    <row r="175" spans="1:23" s="95" customFormat="1" ht="14.25" customHeight="1">
      <c r="A175" s="367"/>
      <c r="B175" s="379"/>
      <c r="C175" s="371"/>
      <c r="D175" s="349"/>
      <c r="E175" s="2" t="s">
        <v>3</v>
      </c>
      <c r="F175" s="2"/>
      <c r="G175" s="2">
        <v>40.200000000000003</v>
      </c>
      <c r="H175" s="1"/>
      <c r="I175" s="1"/>
      <c r="J175" s="303"/>
      <c r="K175" s="1"/>
      <c r="L175" s="303">
        <v>832.68</v>
      </c>
      <c r="M175" s="37">
        <f>ROUND(G175*L175,2)</f>
        <v>33473.74</v>
      </c>
      <c r="N175" s="37">
        <f t="shared" si="127"/>
        <v>33473.74</v>
      </c>
      <c r="O175" s="86"/>
      <c r="P175" s="2"/>
      <c r="Q175" s="1"/>
      <c r="R175" s="1"/>
      <c r="S175" s="303"/>
      <c r="T175" s="1"/>
      <c r="U175" s="303">
        <v>810.42</v>
      </c>
      <c r="V175" s="37">
        <f>ROUND(P175*U175,2)</f>
        <v>0</v>
      </c>
      <c r="W175" s="37">
        <f>ROUND(V175*1.18,2)</f>
        <v>0</v>
      </c>
    </row>
    <row r="176" spans="1:23" s="95" customFormat="1" ht="14.25" customHeight="1">
      <c r="A176" s="367"/>
      <c r="B176" s="379"/>
      <c r="C176" s="371"/>
      <c r="D176" s="349"/>
      <c r="E176" s="2" t="s">
        <v>29</v>
      </c>
      <c r="F176" s="2"/>
      <c r="G176" s="1">
        <f>SUM(G172:G175)</f>
        <v>69.122</v>
      </c>
      <c r="H176" s="303"/>
      <c r="I176" s="1">
        <f>SUM(I172:I175)</f>
        <v>0</v>
      </c>
      <c r="J176" s="303"/>
      <c r="K176" s="1">
        <f>SUM(K172:K175)</f>
        <v>0</v>
      </c>
      <c r="L176" s="303"/>
      <c r="M176" s="1">
        <f>SUM(M172:M175)</f>
        <v>57556.509999999995</v>
      </c>
      <c r="N176" s="1">
        <f>SUM(N172:N175)</f>
        <v>57556.509999999995</v>
      </c>
      <c r="O176" s="86"/>
      <c r="P176" s="2"/>
      <c r="Q176" s="1"/>
      <c r="R176" s="1"/>
      <c r="S176" s="303"/>
      <c r="T176" s="1"/>
      <c r="U176" s="303"/>
      <c r="V176" s="41"/>
      <c r="W176" s="1"/>
    </row>
    <row r="177" spans="1:23" s="95" customFormat="1" ht="14.25" customHeight="1">
      <c r="A177" s="367"/>
      <c r="B177" s="379"/>
      <c r="C177" s="371"/>
      <c r="D177" s="349" t="s">
        <v>418</v>
      </c>
      <c r="E177" s="2" t="s">
        <v>0</v>
      </c>
      <c r="F177" s="2"/>
      <c r="G177" s="2"/>
      <c r="H177" s="1"/>
      <c r="I177" s="1"/>
      <c r="J177" s="303"/>
      <c r="K177" s="1"/>
      <c r="L177" s="303">
        <v>1982.68</v>
      </c>
      <c r="M177" s="37">
        <f t="shared" ref="M177:M180" si="128">ROUND(G177*L177,2)</f>
        <v>0</v>
      </c>
      <c r="N177" s="37">
        <f>ROUND(M177,2)</f>
        <v>0</v>
      </c>
      <c r="O177" s="86"/>
      <c r="P177" s="2"/>
      <c r="Q177" s="1"/>
      <c r="R177" s="1"/>
      <c r="S177" s="303"/>
      <c r="T177" s="1"/>
      <c r="U177" s="303"/>
      <c r="V177" s="41"/>
      <c r="W177" s="1"/>
    </row>
    <row r="178" spans="1:23" s="95" customFormat="1" ht="14.25" customHeight="1">
      <c r="A178" s="367"/>
      <c r="B178" s="379"/>
      <c r="C178" s="371"/>
      <c r="D178" s="349"/>
      <c r="E178" s="2" t="s">
        <v>1</v>
      </c>
      <c r="F178" s="2"/>
      <c r="G178" s="2"/>
      <c r="H178" s="1"/>
      <c r="I178" s="1"/>
      <c r="J178" s="303"/>
      <c r="K178" s="1"/>
      <c r="L178" s="303">
        <v>1982.68</v>
      </c>
      <c r="M178" s="37">
        <f t="shared" si="128"/>
        <v>0</v>
      </c>
      <c r="N178" s="37">
        <f t="shared" ref="N178:N180" si="129">ROUND(M178,2)</f>
        <v>0</v>
      </c>
      <c r="O178" s="86"/>
      <c r="P178" s="2"/>
      <c r="Q178" s="1"/>
      <c r="R178" s="1"/>
      <c r="S178" s="303"/>
      <c r="T178" s="1"/>
      <c r="U178" s="303"/>
      <c r="V178" s="41"/>
      <c r="W178" s="1"/>
    </row>
    <row r="179" spans="1:23" s="95" customFormat="1" ht="14.25" customHeight="1">
      <c r="A179" s="367"/>
      <c r="B179" s="379"/>
      <c r="C179" s="371"/>
      <c r="D179" s="349"/>
      <c r="E179" s="2" t="s">
        <v>2</v>
      </c>
      <c r="F179" s="2"/>
      <c r="G179" s="79">
        <v>11.816000000000001</v>
      </c>
      <c r="H179" s="1"/>
      <c r="I179" s="1"/>
      <c r="J179" s="303"/>
      <c r="K179" s="1"/>
      <c r="L179" s="303">
        <v>1982.68</v>
      </c>
      <c r="M179" s="37">
        <f t="shared" si="128"/>
        <v>23427.35</v>
      </c>
      <c r="N179" s="37">
        <f t="shared" si="129"/>
        <v>23427.35</v>
      </c>
      <c r="O179" s="86"/>
      <c r="P179" s="79"/>
      <c r="Q179" s="1"/>
      <c r="R179" s="1"/>
      <c r="S179" s="303"/>
      <c r="T179" s="1"/>
      <c r="U179" s="303">
        <v>1649.4</v>
      </c>
      <c r="V179" s="37">
        <f t="shared" ref="V179:V180" si="130">ROUND(P179*U179,2)</f>
        <v>0</v>
      </c>
      <c r="W179" s="37">
        <f t="shared" ref="W179:W180" si="131">ROUND(V179*1.18,2)</f>
        <v>0</v>
      </c>
    </row>
    <row r="180" spans="1:23" s="95" customFormat="1" ht="14.25" customHeight="1">
      <c r="A180" s="367"/>
      <c r="B180" s="379"/>
      <c r="C180" s="371"/>
      <c r="D180" s="349"/>
      <c r="E180" s="2" t="s">
        <v>3</v>
      </c>
      <c r="F180" s="2"/>
      <c r="G180" s="2">
        <v>70.2</v>
      </c>
      <c r="H180" s="1"/>
      <c r="I180" s="1"/>
      <c r="J180" s="303"/>
      <c r="K180" s="1"/>
      <c r="L180" s="303">
        <v>1982.68</v>
      </c>
      <c r="M180" s="37">
        <f t="shared" si="128"/>
        <v>139184.14000000001</v>
      </c>
      <c r="N180" s="37">
        <f t="shared" si="129"/>
        <v>139184.14000000001</v>
      </c>
      <c r="O180" s="86"/>
      <c r="P180" s="2"/>
      <c r="Q180" s="1"/>
      <c r="R180" s="1"/>
      <c r="S180" s="303"/>
      <c r="T180" s="1"/>
      <c r="U180" s="303">
        <v>1649.4</v>
      </c>
      <c r="V180" s="37">
        <f t="shared" si="130"/>
        <v>0</v>
      </c>
      <c r="W180" s="37">
        <f t="shared" si="131"/>
        <v>0</v>
      </c>
    </row>
    <row r="181" spans="1:23" s="95" customFormat="1" ht="14.25" customHeight="1">
      <c r="A181" s="367"/>
      <c r="B181" s="379"/>
      <c r="C181" s="371"/>
      <c r="D181" s="349"/>
      <c r="E181" s="2" t="s">
        <v>29</v>
      </c>
      <c r="F181" s="2"/>
      <c r="G181" s="1">
        <f>SUM(G177:G180)</f>
        <v>82.016000000000005</v>
      </c>
      <c r="H181" s="303"/>
      <c r="I181" s="1">
        <f>SUM(I177:I180)</f>
        <v>0</v>
      </c>
      <c r="J181" s="303"/>
      <c r="K181" s="1">
        <f>SUM(K177:K180)</f>
        <v>0</v>
      </c>
      <c r="L181" s="303"/>
      <c r="M181" s="1">
        <f>SUM(M177:M180)</f>
        <v>162611.49000000002</v>
      </c>
      <c r="N181" s="1">
        <f>SUM(N177:N180)</f>
        <v>162611.49000000002</v>
      </c>
      <c r="O181" s="86"/>
      <c r="P181" s="2"/>
      <c r="Q181" s="1"/>
      <c r="R181" s="1"/>
      <c r="S181" s="303"/>
      <c r="T181" s="1"/>
      <c r="U181" s="303"/>
      <c r="V181" s="41"/>
      <c r="W181" s="1"/>
    </row>
    <row r="182" spans="1:23" s="95" customFormat="1" ht="14.25" customHeight="1">
      <c r="A182" s="367"/>
      <c r="B182" s="379"/>
      <c r="C182" s="371"/>
      <c r="D182" s="349" t="s">
        <v>419</v>
      </c>
      <c r="E182" s="2" t="s">
        <v>0</v>
      </c>
      <c r="F182" s="2"/>
      <c r="G182" s="2"/>
      <c r="H182" s="1"/>
      <c r="I182" s="1"/>
      <c r="J182" s="303"/>
      <c r="K182" s="1"/>
      <c r="L182" s="303">
        <v>1641.02</v>
      </c>
      <c r="M182" s="37">
        <f t="shared" ref="M182:M183" si="132">ROUND(G182*L182,2)</f>
        <v>0</v>
      </c>
      <c r="N182" s="37">
        <f>ROUND(M182,2)</f>
        <v>0</v>
      </c>
      <c r="O182" s="86"/>
      <c r="P182" s="2"/>
      <c r="Q182" s="1"/>
      <c r="R182" s="1"/>
      <c r="S182" s="303"/>
      <c r="T182" s="1"/>
      <c r="U182" s="303"/>
      <c r="V182" s="41"/>
      <c r="W182" s="1"/>
    </row>
    <row r="183" spans="1:23" s="95" customFormat="1" ht="14.25" customHeight="1">
      <c r="A183" s="367"/>
      <c r="B183" s="379"/>
      <c r="C183" s="371"/>
      <c r="D183" s="349"/>
      <c r="E183" s="2" t="s">
        <v>1</v>
      </c>
      <c r="F183" s="2"/>
      <c r="G183" s="2"/>
      <c r="H183" s="1"/>
      <c r="I183" s="1"/>
      <c r="J183" s="303"/>
      <c r="K183" s="1"/>
      <c r="L183" s="303">
        <v>1641.02</v>
      </c>
      <c r="M183" s="37">
        <f t="shared" si="132"/>
        <v>0</v>
      </c>
      <c r="N183" s="37">
        <f t="shared" ref="N183:N185" si="133">ROUND(M183,2)</f>
        <v>0</v>
      </c>
      <c r="O183" s="86"/>
      <c r="P183" s="2"/>
      <c r="Q183" s="1"/>
      <c r="R183" s="1"/>
      <c r="S183" s="303"/>
      <c r="T183" s="1"/>
      <c r="U183" s="303"/>
      <c r="V183" s="41"/>
      <c r="W183" s="1"/>
    </row>
    <row r="184" spans="1:23" s="95" customFormat="1" ht="14.25" customHeight="1">
      <c r="A184" s="367"/>
      <c r="B184" s="379"/>
      <c r="C184" s="371"/>
      <c r="D184" s="349"/>
      <c r="E184" s="2" t="s">
        <v>2</v>
      </c>
      <c r="F184" s="2"/>
      <c r="G184" s="79">
        <v>28.922000000000001</v>
      </c>
      <c r="H184" s="1"/>
      <c r="I184" s="1"/>
      <c r="J184" s="303"/>
      <c r="K184" s="1"/>
      <c r="L184" s="303">
        <v>1641.02</v>
      </c>
      <c r="M184" s="37">
        <f>ROUND(G184*L184,2)</f>
        <v>47461.58</v>
      </c>
      <c r="N184" s="37">
        <f t="shared" si="133"/>
        <v>47461.58</v>
      </c>
      <c r="O184" s="86"/>
      <c r="P184" s="79"/>
      <c r="Q184" s="1"/>
      <c r="R184" s="1"/>
      <c r="S184" s="303"/>
      <c r="T184" s="1"/>
      <c r="U184" s="303">
        <v>810.42</v>
      </c>
      <c r="V184" s="37">
        <f>ROUND(P184*U184,2)</f>
        <v>0</v>
      </c>
      <c r="W184" s="37">
        <f>ROUND(V184*1.18,2)</f>
        <v>0</v>
      </c>
    </row>
    <row r="185" spans="1:23" s="95" customFormat="1" ht="14.25" customHeight="1">
      <c r="A185" s="367"/>
      <c r="B185" s="379"/>
      <c r="C185" s="371"/>
      <c r="D185" s="349"/>
      <c r="E185" s="2" t="s">
        <v>3</v>
      </c>
      <c r="F185" s="2"/>
      <c r="G185" s="2">
        <v>130.19999999999999</v>
      </c>
      <c r="H185" s="1"/>
      <c r="I185" s="1"/>
      <c r="J185" s="303"/>
      <c r="K185" s="1"/>
      <c r="L185" s="303">
        <v>1641.02</v>
      </c>
      <c r="M185" s="37">
        <f>ROUND(G185*L185,2)</f>
        <v>213660.79999999999</v>
      </c>
      <c r="N185" s="37">
        <f t="shared" si="133"/>
        <v>213660.79999999999</v>
      </c>
      <c r="O185" s="86"/>
      <c r="P185" s="2"/>
      <c r="Q185" s="1"/>
      <c r="R185" s="1"/>
      <c r="S185" s="303"/>
      <c r="T185" s="1"/>
      <c r="U185" s="303">
        <v>810.42</v>
      </c>
      <c r="V185" s="37">
        <f>ROUND(P185*U185,2)</f>
        <v>0</v>
      </c>
      <c r="W185" s="37">
        <f>ROUND(V185*1.18,2)</f>
        <v>0</v>
      </c>
    </row>
    <row r="186" spans="1:23" s="95" customFormat="1" ht="14.25" customHeight="1">
      <c r="A186" s="367"/>
      <c r="B186" s="379"/>
      <c r="C186" s="371"/>
      <c r="D186" s="349"/>
      <c r="E186" s="2" t="s">
        <v>29</v>
      </c>
      <c r="F186" s="2"/>
      <c r="G186" s="1">
        <f>SUM(G182:G185)</f>
        <v>159.12199999999999</v>
      </c>
      <c r="H186" s="303"/>
      <c r="I186" s="1">
        <f>SUM(I182:I185)</f>
        <v>0</v>
      </c>
      <c r="J186" s="303"/>
      <c r="K186" s="1">
        <f>SUM(K182:K185)</f>
        <v>0</v>
      </c>
      <c r="L186" s="303"/>
      <c r="M186" s="1">
        <f>SUM(M182:M185)</f>
        <v>261122.38</v>
      </c>
      <c r="N186" s="1">
        <f>SUM(N182:N185)</f>
        <v>261122.38</v>
      </c>
      <c r="O186" s="86"/>
      <c r="P186" s="2"/>
      <c r="Q186" s="1"/>
      <c r="R186" s="1"/>
      <c r="S186" s="303"/>
      <c r="T186" s="1"/>
      <c r="U186" s="303"/>
      <c r="V186" s="41"/>
      <c r="W186" s="1"/>
    </row>
    <row r="187" spans="1:23" s="95" customFormat="1" ht="14.25" customHeight="1">
      <c r="A187" s="367"/>
      <c r="B187" s="379"/>
      <c r="C187" s="371"/>
      <c r="D187" s="349" t="s">
        <v>420</v>
      </c>
      <c r="E187" s="2" t="s">
        <v>0</v>
      </c>
      <c r="F187" s="2"/>
      <c r="G187" s="2"/>
      <c r="H187" s="1"/>
      <c r="I187" s="1"/>
      <c r="J187" s="303"/>
      <c r="K187" s="1"/>
      <c r="L187" s="303">
        <v>3291.02</v>
      </c>
      <c r="M187" s="37">
        <f t="shared" ref="M187:M190" si="134">ROUND(G187*L187,2)</f>
        <v>0</v>
      </c>
      <c r="N187" s="37">
        <f>ROUND(M187,2)</f>
        <v>0</v>
      </c>
      <c r="O187" s="86"/>
      <c r="P187" s="2"/>
      <c r="Q187" s="1"/>
      <c r="R187" s="1"/>
      <c r="S187" s="303"/>
      <c r="T187" s="1"/>
      <c r="U187" s="303"/>
      <c r="V187" s="41"/>
      <c r="W187" s="1"/>
    </row>
    <row r="188" spans="1:23" s="95" customFormat="1" ht="14.25" customHeight="1">
      <c r="A188" s="367"/>
      <c r="B188" s="379"/>
      <c r="C188" s="371"/>
      <c r="D188" s="349"/>
      <c r="E188" s="2" t="s">
        <v>1</v>
      </c>
      <c r="F188" s="2"/>
      <c r="G188" s="2"/>
      <c r="H188" s="1"/>
      <c r="I188" s="1"/>
      <c r="J188" s="303"/>
      <c r="K188" s="1"/>
      <c r="L188" s="303">
        <v>3291.02</v>
      </c>
      <c r="M188" s="37">
        <f t="shared" si="134"/>
        <v>0</v>
      </c>
      <c r="N188" s="37">
        <f t="shared" ref="N188:N190" si="135">ROUND(M188,2)</f>
        <v>0</v>
      </c>
      <c r="O188" s="86"/>
      <c r="P188" s="2"/>
      <c r="Q188" s="1"/>
      <c r="R188" s="1"/>
      <c r="S188" s="303"/>
      <c r="T188" s="1"/>
      <c r="U188" s="303"/>
      <c r="V188" s="41"/>
      <c r="W188" s="1"/>
    </row>
    <row r="189" spans="1:23" s="95" customFormat="1" ht="14.25" customHeight="1">
      <c r="A189" s="367"/>
      <c r="B189" s="379"/>
      <c r="C189" s="371"/>
      <c r="D189" s="349"/>
      <c r="E189" s="2" t="s">
        <v>2</v>
      </c>
      <c r="F189" s="2"/>
      <c r="G189" s="79">
        <v>11.816000000000001</v>
      </c>
      <c r="H189" s="1"/>
      <c r="I189" s="1"/>
      <c r="J189" s="303"/>
      <c r="K189" s="1"/>
      <c r="L189" s="303">
        <v>3291.02</v>
      </c>
      <c r="M189" s="37">
        <f t="shared" si="134"/>
        <v>38886.69</v>
      </c>
      <c r="N189" s="37">
        <f t="shared" si="135"/>
        <v>38886.69</v>
      </c>
      <c r="O189" s="86"/>
      <c r="P189" s="79"/>
      <c r="Q189" s="1"/>
      <c r="R189" s="1"/>
      <c r="S189" s="303"/>
      <c r="T189" s="1"/>
      <c r="U189" s="303">
        <v>1649.4</v>
      </c>
      <c r="V189" s="37">
        <f t="shared" ref="V189:V190" si="136">ROUND(P189*U189,2)</f>
        <v>0</v>
      </c>
      <c r="W189" s="37">
        <f t="shared" ref="W189:W190" si="137">ROUND(V189*1.18,2)</f>
        <v>0</v>
      </c>
    </row>
    <row r="190" spans="1:23" s="95" customFormat="1" ht="14.25" customHeight="1">
      <c r="A190" s="367"/>
      <c r="B190" s="379"/>
      <c r="C190" s="371"/>
      <c r="D190" s="349"/>
      <c r="E190" s="2" t="s">
        <v>3</v>
      </c>
      <c r="F190" s="2"/>
      <c r="G190" s="2">
        <v>140.19999999999999</v>
      </c>
      <c r="H190" s="1"/>
      <c r="I190" s="1"/>
      <c r="J190" s="303"/>
      <c r="K190" s="1"/>
      <c r="L190" s="303">
        <v>3291.02</v>
      </c>
      <c r="M190" s="37">
        <f t="shared" si="134"/>
        <v>461401</v>
      </c>
      <c r="N190" s="37">
        <f t="shared" si="135"/>
        <v>461401</v>
      </c>
      <c r="O190" s="86"/>
      <c r="P190" s="2"/>
      <c r="Q190" s="1"/>
      <c r="R190" s="1"/>
      <c r="S190" s="303"/>
      <c r="T190" s="1"/>
      <c r="U190" s="303">
        <v>1649.4</v>
      </c>
      <c r="V190" s="37">
        <f t="shared" si="136"/>
        <v>0</v>
      </c>
      <c r="W190" s="37">
        <f t="shared" si="137"/>
        <v>0</v>
      </c>
    </row>
    <row r="191" spans="1:23" s="95" customFormat="1" ht="14.25" customHeight="1">
      <c r="A191" s="367"/>
      <c r="B191" s="379"/>
      <c r="C191" s="372"/>
      <c r="D191" s="349"/>
      <c r="E191" s="2" t="s">
        <v>29</v>
      </c>
      <c r="F191" s="2"/>
      <c r="G191" s="1">
        <f>SUM(G187:G190)</f>
        <v>152.01599999999999</v>
      </c>
      <c r="H191" s="303"/>
      <c r="I191" s="1">
        <f>SUM(I187:I190)</f>
        <v>0</v>
      </c>
      <c r="J191" s="303"/>
      <c r="K191" s="1">
        <f>SUM(K187:K190)</f>
        <v>0</v>
      </c>
      <c r="L191" s="303"/>
      <c r="M191" s="1">
        <f>SUM(M187:M190)</f>
        <v>500287.69</v>
      </c>
      <c r="N191" s="1">
        <f>SUM(N187:N190)</f>
        <v>500287.69</v>
      </c>
      <c r="O191" s="86"/>
      <c r="P191" s="2"/>
      <c r="Q191" s="1"/>
      <c r="R191" s="1"/>
      <c r="S191" s="303"/>
      <c r="T191" s="1"/>
      <c r="U191" s="303"/>
      <c r="V191" s="41"/>
      <c r="W191" s="1"/>
    </row>
    <row r="192" spans="1:23" s="95" customFormat="1" ht="14.25" customHeight="1">
      <c r="A192" s="367"/>
      <c r="B192" s="379"/>
      <c r="C192" s="361" t="s">
        <v>31</v>
      </c>
      <c r="D192" s="349" t="s">
        <v>137</v>
      </c>
      <c r="E192" s="2" t="s">
        <v>0</v>
      </c>
      <c r="F192" s="2"/>
      <c r="G192" s="2"/>
      <c r="H192" s="1"/>
      <c r="I192" s="1"/>
      <c r="J192" s="303"/>
      <c r="K192" s="1"/>
      <c r="L192" s="303">
        <v>832.68</v>
      </c>
      <c r="M192" s="37">
        <f t="shared" ref="M192:M193" si="138">ROUND(G192*L192,2)</f>
        <v>0</v>
      </c>
      <c r="N192" s="37">
        <f>ROUND(M192,2)</f>
        <v>0</v>
      </c>
      <c r="O192" s="86"/>
      <c r="P192" s="2"/>
      <c r="Q192" s="1"/>
      <c r="R192" s="1"/>
      <c r="S192" s="119"/>
      <c r="T192" s="1"/>
      <c r="U192" s="119"/>
      <c r="V192" s="41"/>
      <c r="W192" s="1"/>
    </row>
    <row r="193" spans="1:23" s="95" customFormat="1" ht="14.25" customHeight="1">
      <c r="A193" s="367"/>
      <c r="B193" s="379"/>
      <c r="C193" s="362"/>
      <c r="D193" s="349"/>
      <c r="E193" s="2" t="s">
        <v>1</v>
      </c>
      <c r="F193" s="2"/>
      <c r="G193" s="2"/>
      <c r="H193" s="1"/>
      <c r="I193" s="1"/>
      <c r="J193" s="303"/>
      <c r="K193" s="1"/>
      <c r="L193" s="303">
        <v>832.68</v>
      </c>
      <c r="M193" s="37">
        <f t="shared" si="138"/>
        <v>0</v>
      </c>
      <c r="N193" s="37">
        <f t="shared" ref="N193:N195" si="139">ROUND(M193,2)</f>
        <v>0</v>
      </c>
      <c r="O193" s="86"/>
      <c r="P193" s="2"/>
      <c r="Q193" s="1"/>
      <c r="R193" s="1"/>
      <c r="S193" s="119"/>
      <c r="T193" s="1"/>
      <c r="U193" s="119"/>
      <c r="V193" s="41"/>
      <c r="W193" s="1"/>
    </row>
    <row r="194" spans="1:23" s="95" customFormat="1" ht="14.25" customHeight="1">
      <c r="A194" s="367"/>
      <c r="B194" s="379"/>
      <c r="C194" s="362"/>
      <c r="D194" s="349"/>
      <c r="E194" s="2" t="s">
        <v>2</v>
      </c>
      <c r="F194" s="2"/>
      <c r="G194" s="2">
        <v>0</v>
      </c>
      <c r="H194" s="1"/>
      <c r="I194" s="1"/>
      <c r="J194" s="303"/>
      <c r="K194" s="1"/>
      <c r="L194" s="303">
        <v>832.68</v>
      </c>
      <c r="M194" s="37">
        <f>ROUND(G194*L194,2)</f>
        <v>0</v>
      </c>
      <c r="N194" s="37">
        <f t="shared" si="139"/>
        <v>0</v>
      </c>
      <c r="O194" s="86"/>
      <c r="P194" s="2"/>
      <c r="Q194" s="1"/>
      <c r="R194" s="1"/>
      <c r="S194" s="119"/>
      <c r="T194" s="1"/>
      <c r="U194" s="119">
        <v>810.42</v>
      </c>
      <c r="V194" s="37">
        <f>ROUND(P194*U194,2)</f>
        <v>0</v>
      </c>
      <c r="W194" s="37">
        <f>ROUND(V194*1.18,2)</f>
        <v>0</v>
      </c>
    </row>
    <row r="195" spans="1:23" s="95" customFormat="1" ht="14.25" customHeight="1">
      <c r="A195" s="367"/>
      <c r="B195" s="379"/>
      <c r="C195" s="362"/>
      <c r="D195" s="349"/>
      <c r="E195" s="2" t="s">
        <v>3</v>
      </c>
      <c r="F195" s="2"/>
      <c r="G195" s="2">
        <v>0</v>
      </c>
      <c r="H195" s="1"/>
      <c r="I195" s="1"/>
      <c r="J195" s="303"/>
      <c r="K195" s="1"/>
      <c r="L195" s="303">
        <v>832.68</v>
      </c>
      <c r="M195" s="37">
        <f t="shared" ref="M195" si="140">ROUND(G195*L195,2)</f>
        <v>0</v>
      </c>
      <c r="N195" s="37">
        <f t="shared" si="139"/>
        <v>0</v>
      </c>
      <c r="O195" s="86"/>
      <c r="P195" s="2"/>
      <c r="Q195" s="1"/>
      <c r="R195" s="1"/>
      <c r="S195" s="119"/>
      <c r="T195" s="1"/>
      <c r="U195" s="119"/>
      <c r="V195" s="41"/>
      <c r="W195" s="1"/>
    </row>
    <row r="196" spans="1:23" s="95" customFormat="1" ht="14.25" customHeight="1">
      <c r="A196" s="367"/>
      <c r="B196" s="379"/>
      <c r="C196" s="362"/>
      <c r="D196" s="349"/>
      <c r="E196" s="2" t="s">
        <v>29</v>
      </c>
      <c r="F196" s="2"/>
      <c r="G196" s="1">
        <f>SUM(G192:G195)</f>
        <v>0</v>
      </c>
      <c r="H196" s="303"/>
      <c r="I196" s="1">
        <f>SUM(I192:I195)</f>
        <v>0</v>
      </c>
      <c r="J196" s="303"/>
      <c r="K196" s="1">
        <f>SUM(K192:K195)</f>
        <v>0</v>
      </c>
      <c r="L196" s="303"/>
      <c r="M196" s="1">
        <f>SUM(M192:M195)</f>
        <v>0</v>
      </c>
      <c r="N196" s="1">
        <f>SUM(N192:N195)</f>
        <v>0</v>
      </c>
      <c r="O196" s="86"/>
      <c r="P196" s="2"/>
      <c r="Q196" s="1"/>
      <c r="R196" s="1"/>
      <c r="S196" s="119"/>
      <c r="T196" s="1"/>
      <c r="U196" s="119"/>
      <c r="V196" s="41"/>
      <c r="W196" s="1"/>
    </row>
    <row r="197" spans="1:23" s="95" customFormat="1" ht="14.25" customHeight="1">
      <c r="A197" s="367"/>
      <c r="B197" s="379"/>
      <c r="C197" s="362"/>
      <c r="D197" s="349" t="s">
        <v>136</v>
      </c>
      <c r="E197" s="2" t="s">
        <v>0</v>
      </c>
      <c r="F197" s="2"/>
      <c r="G197" s="2"/>
      <c r="H197" s="1"/>
      <c r="I197" s="1"/>
      <c r="J197" s="1"/>
      <c r="K197" s="1"/>
      <c r="L197" s="303">
        <v>1982.68</v>
      </c>
      <c r="M197" s="37">
        <f t="shared" ref="M197:M198" si="141">ROUND(G197*L197,2)</f>
        <v>0</v>
      </c>
      <c r="N197" s="37">
        <f>ROUND(M197,2)</f>
        <v>0</v>
      </c>
      <c r="O197" s="86"/>
      <c r="P197" s="2"/>
      <c r="Q197" s="1"/>
      <c r="R197" s="1"/>
      <c r="S197" s="119"/>
      <c r="T197" s="1"/>
      <c r="U197" s="119"/>
      <c r="V197" s="41"/>
      <c r="W197" s="1"/>
    </row>
    <row r="198" spans="1:23" s="95" customFormat="1" ht="14.25" customHeight="1">
      <c r="A198" s="367"/>
      <c r="B198" s="379"/>
      <c r="C198" s="362"/>
      <c r="D198" s="349"/>
      <c r="E198" s="2" t="s">
        <v>1</v>
      </c>
      <c r="F198" s="2"/>
      <c r="G198" s="2"/>
      <c r="H198" s="1"/>
      <c r="I198" s="1"/>
      <c r="J198" s="1"/>
      <c r="K198" s="1"/>
      <c r="L198" s="303">
        <v>1982.68</v>
      </c>
      <c r="M198" s="37">
        <f t="shared" si="141"/>
        <v>0</v>
      </c>
      <c r="N198" s="37">
        <f t="shared" ref="N198:N200" si="142">ROUND(M198,2)</f>
        <v>0</v>
      </c>
      <c r="O198" s="86"/>
      <c r="P198" s="2"/>
      <c r="Q198" s="1"/>
      <c r="R198" s="1"/>
      <c r="S198" s="119"/>
      <c r="T198" s="1"/>
      <c r="U198" s="119"/>
      <c r="V198" s="41"/>
      <c r="W198" s="1"/>
    </row>
    <row r="199" spans="1:23" s="95" customFormat="1" ht="14.25" customHeight="1">
      <c r="A199" s="367"/>
      <c r="B199" s="379"/>
      <c r="C199" s="362"/>
      <c r="D199" s="349"/>
      <c r="E199" s="2" t="s">
        <v>2</v>
      </c>
      <c r="F199" s="2"/>
      <c r="G199" s="2">
        <v>0</v>
      </c>
      <c r="H199" s="1"/>
      <c r="I199" s="1"/>
      <c r="J199" s="1"/>
      <c r="K199" s="1"/>
      <c r="L199" s="303">
        <v>1982.68</v>
      </c>
      <c r="M199" s="37">
        <f>ROUND(G199*L199,2)</f>
        <v>0</v>
      </c>
      <c r="N199" s="37">
        <f t="shared" si="142"/>
        <v>0</v>
      </c>
      <c r="O199" s="86"/>
      <c r="P199" s="2"/>
      <c r="Q199" s="1"/>
      <c r="R199" s="1"/>
      <c r="S199" s="119"/>
      <c r="T199" s="1"/>
      <c r="U199" s="119">
        <v>1649.4</v>
      </c>
      <c r="V199" s="37">
        <f>ROUND(P199*U199,2)</f>
        <v>0</v>
      </c>
      <c r="W199" s="37">
        <f>ROUND(V199*1.18,2)</f>
        <v>0</v>
      </c>
    </row>
    <row r="200" spans="1:23" s="95" customFormat="1" ht="14.25" customHeight="1">
      <c r="A200" s="367"/>
      <c r="B200" s="379"/>
      <c r="C200" s="362"/>
      <c r="D200" s="349"/>
      <c r="E200" s="2" t="s">
        <v>3</v>
      </c>
      <c r="F200" s="2"/>
      <c r="G200" s="2">
        <v>0</v>
      </c>
      <c r="H200" s="1"/>
      <c r="I200" s="1"/>
      <c r="J200" s="1"/>
      <c r="K200" s="1"/>
      <c r="L200" s="303">
        <v>1982.68</v>
      </c>
      <c r="M200" s="37">
        <f t="shared" ref="M200" si="143">ROUND(G200*L200,2)</f>
        <v>0</v>
      </c>
      <c r="N200" s="37">
        <f t="shared" si="142"/>
        <v>0</v>
      </c>
      <c r="O200" s="86"/>
      <c r="P200" s="2"/>
      <c r="Q200" s="1"/>
      <c r="R200" s="1"/>
      <c r="S200" s="119"/>
      <c r="T200" s="1"/>
      <c r="U200" s="119"/>
      <c r="V200" s="41"/>
      <c r="W200" s="1"/>
    </row>
    <row r="201" spans="1:23" s="95" customFormat="1" ht="14.25" customHeight="1">
      <c r="A201" s="367"/>
      <c r="B201" s="379"/>
      <c r="C201" s="363"/>
      <c r="D201" s="349"/>
      <c r="E201" s="2" t="s">
        <v>29</v>
      </c>
      <c r="F201" s="2"/>
      <c r="G201" s="1">
        <f>SUM(G197:G200)</f>
        <v>0</v>
      </c>
      <c r="H201" s="303"/>
      <c r="I201" s="1">
        <f>SUM(I197:I200)</f>
        <v>0</v>
      </c>
      <c r="J201" s="303"/>
      <c r="K201" s="1">
        <f>SUM(K197:K200)</f>
        <v>0</v>
      </c>
      <c r="L201" s="303"/>
      <c r="M201" s="1">
        <f>SUM(M197:M200)</f>
        <v>0</v>
      </c>
      <c r="N201" s="1">
        <f>SUM(N197:N200)</f>
        <v>0</v>
      </c>
      <c r="O201" s="86"/>
      <c r="P201" s="2"/>
      <c r="Q201" s="119"/>
      <c r="R201" s="1"/>
      <c r="S201" s="119"/>
      <c r="T201" s="1"/>
      <c r="U201" s="119"/>
      <c r="V201" s="41"/>
      <c r="W201" s="1"/>
    </row>
    <row r="202" spans="1:23" s="33" customFormat="1" ht="14.25" customHeight="1">
      <c r="A202" s="367"/>
      <c r="B202" s="379"/>
      <c r="C202" s="382" t="s">
        <v>216</v>
      </c>
      <c r="D202" s="385" t="s">
        <v>137</v>
      </c>
      <c r="E202" s="2" t="s">
        <v>0</v>
      </c>
      <c r="F202" s="121"/>
      <c r="G202" s="234">
        <v>0</v>
      </c>
      <c r="H202" s="1"/>
      <c r="I202" s="1"/>
      <c r="J202" s="1"/>
      <c r="K202" s="1"/>
      <c r="L202" s="45">
        <v>1641.02</v>
      </c>
      <c r="M202" s="37">
        <f>ROUND(G202*L202,2)</f>
        <v>0</v>
      </c>
      <c r="N202" s="37">
        <f>ROUND(M202,2)</f>
        <v>0</v>
      </c>
      <c r="O202" s="87"/>
      <c r="P202" s="119"/>
      <c r="Q202" s="119">
        <v>523626.91</v>
      </c>
      <c r="R202" s="37">
        <f t="shared" ref="R202:R203" si="144">ROUND((P202*Q202)*1.18,2)</f>
        <v>0</v>
      </c>
      <c r="S202" s="119">
        <v>0</v>
      </c>
      <c r="T202" s="41">
        <v>0</v>
      </c>
      <c r="U202" s="45">
        <v>0</v>
      </c>
      <c r="V202" s="37">
        <f>ROUND(P202*U202,2)</f>
        <v>0</v>
      </c>
      <c r="W202" s="37">
        <f t="shared" ref="W202:W203" si="145">R202</f>
        <v>0</v>
      </c>
    </row>
    <row r="203" spans="1:23" s="33" customFormat="1" ht="14.25" customHeight="1">
      <c r="A203" s="367"/>
      <c r="B203" s="379"/>
      <c r="C203" s="383"/>
      <c r="D203" s="380"/>
      <c r="E203" s="2" t="s">
        <v>1</v>
      </c>
      <c r="F203" s="121"/>
      <c r="G203" s="234">
        <v>0</v>
      </c>
      <c r="H203" s="1"/>
      <c r="I203" s="1"/>
      <c r="J203" s="1"/>
      <c r="K203" s="1"/>
      <c r="L203" s="46">
        <v>1641.02</v>
      </c>
      <c r="M203" s="37">
        <f t="shared" ref="M203" si="146">ROUND(G203*L203,2)</f>
        <v>0</v>
      </c>
      <c r="N203" s="37">
        <f t="shared" ref="N203:N205" si="147">ROUND(M203,2)</f>
        <v>0</v>
      </c>
      <c r="O203" s="87"/>
      <c r="P203" s="119"/>
      <c r="Q203" s="119">
        <v>531211.15</v>
      </c>
      <c r="R203" s="37">
        <f t="shared" si="144"/>
        <v>0</v>
      </c>
      <c r="S203" s="119">
        <v>0</v>
      </c>
      <c r="T203" s="41">
        <v>0</v>
      </c>
      <c r="U203" s="46">
        <v>0</v>
      </c>
      <c r="V203" s="37">
        <f t="shared" ref="V203" si="148">ROUND(P203*U203,2)</f>
        <v>0</v>
      </c>
      <c r="W203" s="37">
        <f t="shared" si="145"/>
        <v>0</v>
      </c>
    </row>
    <row r="204" spans="1:23" s="33" customFormat="1" ht="14.25" customHeight="1">
      <c r="A204" s="367"/>
      <c r="B204" s="379"/>
      <c r="C204" s="383"/>
      <c r="D204" s="380"/>
      <c r="E204" s="2" t="s">
        <v>2</v>
      </c>
      <c r="F204" s="121"/>
      <c r="G204" s="234">
        <v>0</v>
      </c>
      <c r="H204" s="1"/>
      <c r="I204" s="1"/>
      <c r="J204" s="1"/>
      <c r="K204" s="1"/>
      <c r="L204" s="45">
        <v>1641.02</v>
      </c>
      <c r="M204" s="37"/>
      <c r="N204" s="37">
        <f t="shared" si="147"/>
        <v>0</v>
      </c>
      <c r="O204" s="87"/>
      <c r="P204" s="119"/>
      <c r="Q204" s="119">
        <v>943149.53</v>
      </c>
      <c r="R204" s="37">
        <f>ROUND((P204*Q204)*1.18,2)</f>
        <v>0</v>
      </c>
      <c r="S204" s="119"/>
      <c r="T204" s="37">
        <f>ROUND(P204*S204,2)</f>
        <v>0</v>
      </c>
      <c r="U204" s="46">
        <v>0</v>
      </c>
      <c r="V204" s="37"/>
      <c r="W204" s="37">
        <f>R204</f>
        <v>0</v>
      </c>
    </row>
    <row r="205" spans="1:23" s="33" customFormat="1" ht="14.25" customHeight="1">
      <c r="A205" s="367"/>
      <c r="B205" s="379"/>
      <c r="C205" s="383"/>
      <c r="D205" s="380"/>
      <c r="E205" s="2" t="s">
        <v>3</v>
      </c>
      <c r="F205" s="121"/>
      <c r="G205" s="234">
        <v>0</v>
      </c>
      <c r="H205" s="1"/>
      <c r="I205" s="1"/>
      <c r="J205" s="1"/>
      <c r="K205" s="1"/>
      <c r="L205" s="46">
        <v>1641.02</v>
      </c>
      <c r="M205" s="37">
        <f t="shared" ref="M205" si="149">ROUND(G205*L205,2)</f>
        <v>0</v>
      </c>
      <c r="N205" s="37">
        <f t="shared" si="147"/>
        <v>0</v>
      </c>
      <c r="O205" s="87"/>
      <c r="P205" s="119"/>
      <c r="Q205" s="119">
        <v>1991941.02</v>
      </c>
      <c r="R205" s="37">
        <f t="shared" ref="R205" si="150">ROUND((P205*Q205)*1.18,2)</f>
        <v>0</v>
      </c>
      <c r="S205" s="1">
        <v>0</v>
      </c>
      <c r="T205" s="41">
        <v>0</v>
      </c>
      <c r="U205" s="46">
        <v>0</v>
      </c>
      <c r="V205" s="37">
        <f t="shared" ref="V205" si="151">ROUND(P205*U205,2)</f>
        <v>0</v>
      </c>
      <c r="W205" s="37">
        <f t="shared" ref="W205" si="152">R205</f>
        <v>0</v>
      </c>
    </row>
    <row r="206" spans="1:23" s="34" customFormat="1" ht="14.25" customHeight="1">
      <c r="A206" s="367"/>
      <c r="B206" s="379"/>
      <c r="C206" s="383"/>
      <c r="D206" s="381"/>
      <c r="E206" s="40" t="s">
        <v>29</v>
      </c>
      <c r="F206" s="2"/>
      <c r="G206" s="1">
        <f>SUM(G202:G205)</f>
        <v>0</v>
      </c>
      <c r="H206" s="303"/>
      <c r="I206" s="1">
        <f>SUM(I202:I205)</f>
        <v>0</v>
      </c>
      <c r="J206" s="303"/>
      <c r="K206" s="1">
        <f>SUM(K202:K205)</f>
        <v>0</v>
      </c>
      <c r="L206" s="303"/>
      <c r="M206" s="1">
        <f>SUM(M202:M205)</f>
        <v>0</v>
      </c>
      <c r="N206" s="1">
        <f>SUM(N202:N205)</f>
        <v>0</v>
      </c>
      <c r="O206" s="86"/>
      <c r="P206" s="119"/>
      <c r="Q206" s="119" t="s">
        <v>135</v>
      </c>
      <c r="R206" s="1">
        <f t="shared" ref="R206" si="153">R202+R203+R204+R205</f>
        <v>0</v>
      </c>
      <c r="S206" s="1" t="s">
        <v>135</v>
      </c>
      <c r="T206" s="1">
        <f t="shared" ref="T206" si="154">T202+T203+T204+T205</f>
        <v>0</v>
      </c>
      <c r="U206" s="1" t="s">
        <v>135</v>
      </c>
      <c r="V206" s="41">
        <f>V202+V203+V204+V205</f>
        <v>0</v>
      </c>
      <c r="W206" s="1">
        <f t="shared" ref="W206" si="155">W202+W203+W204+W205</f>
        <v>0</v>
      </c>
    </row>
    <row r="207" spans="1:23" s="33" customFormat="1" ht="14.25" customHeight="1">
      <c r="A207" s="367"/>
      <c r="B207" s="380"/>
      <c r="C207" s="383"/>
      <c r="D207" s="385" t="s">
        <v>136</v>
      </c>
      <c r="E207" s="2" t="s">
        <v>0</v>
      </c>
      <c r="F207" s="121"/>
      <c r="G207" s="234">
        <v>0</v>
      </c>
      <c r="H207" s="1"/>
      <c r="I207" s="1"/>
      <c r="J207" s="1"/>
      <c r="K207" s="1"/>
      <c r="L207" s="45">
        <v>3291.02</v>
      </c>
      <c r="M207" s="37">
        <f>ROUND(G207*L207,2)</f>
        <v>0</v>
      </c>
      <c r="N207" s="37">
        <f>ROUND(M207,2)</f>
        <v>0</v>
      </c>
      <c r="O207" s="87"/>
      <c r="P207" s="119"/>
      <c r="Q207" s="119">
        <v>523626.91</v>
      </c>
      <c r="R207" s="37">
        <f t="shared" ref="R207:R208" si="156">ROUND((P207*Q207)*1.18,2)</f>
        <v>0</v>
      </c>
      <c r="S207" s="119">
        <v>0</v>
      </c>
      <c r="T207" s="41">
        <v>0</v>
      </c>
      <c r="U207" s="45">
        <v>0</v>
      </c>
      <c r="V207" s="37">
        <f>ROUND(P207*U207,2)</f>
        <v>0</v>
      </c>
      <c r="W207" s="37">
        <f t="shared" ref="W207:W208" si="157">R207</f>
        <v>0</v>
      </c>
    </row>
    <row r="208" spans="1:23" s="33" customFormat="1" ht="14.25" customHeight="1">
      <c r="A208" s="367"/>
      <c r="B208" s="380"/>
      <c r="C208" s="383"/>
      <c r="D208" s="380"/>
      <c r="E208" s="2" t="s">
        <v>1</v>
      </c>
      <c r="F208" s="121"/>
      <c r="G208" s="234">
        <v>0</v>
      </c>
      <c r="H208" s="1"/>
      <c r="I208" s="1"/>
      <c r="J208" s="1"/>
      <c r="K208" s="1"/>
      <c r="L208" s="46">
        <v>3291.02</v>
      </c>
      <c r="M208" s="37">
        <f t="shared" ref="M208" si="158">ROUND(G208*L208,2)</f>
        <v>0</v>
      </c>
      <c r="N208" s="37">
        <f t="shared" ref="N208:N209" si="159">ROUND(M208,2)</f>
        <v>0</v>
      </c>
      <c r="O208" s="87"/>
      <c r="P208" s="119"/>
      <c r="Q208" s="119">
        <v>531211.15</v>
      </c>
      <c r="R208" s="37">
        <f t="shared" si="156"/>
        <v>0</v>
      </c>
      <c r="S208" s="119">
        <v>0</v>
      </c>
      <c r="T208" s="41">
        <v>0</v>
      </c>
      <c r="U208" s="46">
        <v>0</v>
      </c>
      <c r="V208" s="37">
        <f t="shared" ref="V208" si="160">ROUND(P208*U208,2)</f>
        <v>0</v>
      </c>
      <c r="W208" s="37">
        <f t="shared" si="157"/>
        <v>0</v>
      </c>
    </row>
    <row r="209" spans="1:23" s="33" customFormat="1" ht="14.25" customHeight="1">
      <c r="A209" s="367"/>
      <c r="B209" s="380"/>
      <c r="C209" s="383"/>
      <c r="D209" s="380"/>
      <c r="E209" s="2" t="s">
        <v>2</v>
      </c>
      <c r="F209" s="121"/>
      <c r="G209" s="234">
        <v>0</v>
      </c>
      <c r="H209" s="1"/>
      <c r="I209" s="1"/>
      <c r="J209" s="1"/>
      <c r="K209" s="1"/>
      <c r="L209" s="45">
        <v>3291.02</v>
      </c>
      <c r="M209" s="37"/>
      <c r="N209" s="37">
        <f t="shared" si="159"/>
        <v>0</v>
      </c>
      <c r="O209" s="87"/>
      <c r="P209" s="119"/>
      <c r="Q209" s="119">
        <v>943149.53</v>
      </c>
      <c r="R209" s="37">
        <f>ROUND((P209*Q209)*1.18,2)</f>
        <v>0</v>
      </c>
      <c r="S209" s="119"/>
      <c r="T209" s="37">
        <f>ROUND(P209*S209,2)</f>
        <v>0</v>
      </c>
      <c r="U209" s="46">
        <v>0</v>
      </c>
      <c r="V209" s="37"/>
      <c r="W209" s="37">
        <f>R209</f>
        <v>0</v>
      </c>
    </row>
    <row r="210" spans="1:23" s="33" customFormat="1" ht="14.25" customHeight="1">
      <c r="A210" s="367"/>
      <c r="B210" s="380"/>
      <c r="C210" s="383"/>
      <c r="D210" s="380"/>
      <c r="E210" s="2" t="s">
        <v>3</v>
      </c>
      <c r="F210" s="121"/>
      <c r="G210" s="41">
        <v>0.36499999999999999</v>
      </c>
      <c r="H210" s="1"/>
      <c r="I210" s="1"/>
      <c r="J210" s="1"/>
      <c r="K210" s="1"/>
      <c r="L210" s="46">
        <v>3291.02</v>
      </c>
      <c r="M210" s="37">
        <f t="shared" ref="M210" si="161">ROUND(G210*L210,2)</f>
        <v>1201.22</v>
      </c>
      <c r="N210" s="37">
        <f>ROUND(M210,2)</f>
        <v>1201.22</v>
      </c>
      <c r="O210" s="87"/>
      <c r="P210" s="119"/>
      <c r="Q210" s="119">
        <v>1991941.02</v>
      </c>
      <c r="R210" s="37">
        <f t="shared" ref="R210" si="162">ROUND((P210*Q210)*1.18,2)</f>
        <v>0</v>
      </c>
      <c r="S210" s="1">
        <v>0</v>
      </c>
      <c r="T210" s="41">
        <v>0</v>
      </c>
      <c r="U210" s="46">
        <v>0</v>
      </c>
      <c r="V210" s="37">
        <f t="shared" ref="V210" si="163">ROUND(P210*U210,2)</f>
        <v>0</v>
      </c>
      <c r="W210" s="37">
        <f t="shared" ref="W210" si="164">R210</f>
        <v>0</v>
      </c>
    </row>
    <row r="211" spans="1:23" s="34" customFormat="1" ht="14.25" customHeight="1">
      <c r="A211" s="367"/>
      <c r="B211" s="381"/>
      <c r="C211" s="384"/>
      <c r="D211" s="381"/>
      <c r="E211" s="40" t="s">
        <v>29</v>
      </c>
      <c r="F211" s="2"/>
      <c r="G211" s="1">
        <f>SUM(G207:G210)</f>
        <v>0.36499999999999999</v>
      </c>
      <c r="H211" s="303"/>
      <c r="I211" s="1">
        <f>SUM(I207:I210)</f>
        <v>0</v>
      </c>
      <c r="J211" s="303"/>
      <c r="K211" s="1">
        <f>SUM(K207:K210)</f>
        <v>0</v>
      </c>
      <c r="L211" s="303"/>
      <c r="M211" s="1">
        <f>SUM(M207:M210)</f>
        <v>1201.22</v>
      </c>
      <c r="N211" s="1">
        <f>SUM(N207:N210)</f>
        <v>1201.22</v>
      </c>
      <c r="O211" s="86"/>
      <c r="P211" s="119"/>
      <c r="Q211" s="119" t="s">
        <v>135</v>
      </c>
      <c r="R211" s="1">
        <f t="shared" ref="R211" si="165">R207+R208+R209+R210</f>
        <v>0</v>
      </c>
      <c r="S211" s="1" t="s">
        <v>135</v>
      </c>
      <c r="T211" s="1">
        <f t="shared" ref="T211" si="166">T207+T208+T209+T210</f>
        <v>0</v>
      </c>
      <c r="U211" s="1" t="s">
        <v>135</v>
      </c>
      <c r="V211" s="41">
        <f>V207+V208+V209+V210</f>
        <v>0</v>
      </c>
      <c r="W211" s="1">
        <f t="shared" ref="W211" si="167">W207+W208+W209+W210</f>
        <v>0</v>
      </c>
    </row>
    <row r="212" spans="1:23" s="33" customFormat="1" ht="14.25" customHeight="1">
      <c r="A212" s="367"/>
      <c r="B212" s="349" t="s">
        <v>138</v>
      </c>
      <c r="C212" s="349"/>
      <c r="D212" s="349"/>
      <c r="E212" s="2" t="s">
        <v>0</v>
      </c>
      <c r="F212" s="121"/>
      <c r="G212" s="234">
        <v>0</v>
      </c>
      <c r="H212" s="303">
        <v>0</v>
      </c>
      <c r="I212" s="37">
        <f>ROUND((G212*H212),2)</f>
        <v>0</v>
      </c>
      <c r="J212" s="303"/>
      <c r="K212" s="37"/>
      <c r="L212" s="37"/>
      <c r="M212" s="37"/>
      <c r="N212" s="37">
        <f>ROUND(I212,2)</f>
        <v>0</v>
      </c>
      <c r="O212" s="87"/>
      <c r="P212" s="119"/>
      <c r="Q212" s="119">
        <v>523626.91</v>
      </c>
      <c r="R212" s="37">
        <f t="shared" ref="R212:R213" si="168">ROUND((P212*Q212)*1.18,2)</f>
        <v>0</v>
      </c>
      <c r="S212" s="119">
        <v>0</v>
      </c>
      <c r="T212" s="41">
        <v>0</v>
      </c>
      <c r="U212" s="45">
        <v>0</v>
      </c>
      <c r="V212" s="37">
        <f>ROUND(P212*U212,2)</f>
        <v>0</v>
      </c>
      <c r="W212" s="37">
        <f t="shared" ref="W212:W213" si="169">R212</f>
        <v>0</v>
      </c>
    </row>
    <row r="213" spans="1:23" s="33" customFormat="1" ht="14.25" customHeight="1">
      <c r="A213" s="367"/>
      <c r="B213" s="349"/>
      <c r="C213" s="349"/>
      <c r="D213" s="349"/>
      <c r="E213" s="2" t="s">
        <v>1</v>
      </c>
      <c r="F213" s="121"/>
      <c r="G213" s="234">
        <v>0</v>
      </c>
      <c r="H213" s="303">
        <v>0</v>
      </c>
      <c r="I213" s="37">
        <f t="shared" ref="I213" si="170">ROUND((G213*H213),2)</f>
        <v>0</v>
      </c>
      <c r="J213" s="303"/>
      <c r="K213" s="37"/>
      <c r="L213" s="37"/>
      <c r="M213" s="37"/>
      <c r="N213" s="37">
        <f>ROUND(I213,2)</f>
        <v>0</v>
      </c>
      <c r="O213" s="87"/>
      <c r="P213" s="119"/>
      <c r="Q213" s="119">
        <v>531211.15</v>
      </c>
      <c r="R213" s="37">
        <f t="shared" si="168"/>
        <v>0</v>
      </c>
      <c r="S213" s="119">
        <v>0</v>
      </c>
      <c r="T213" s="41">
        <v>0</v>
      </c>
      <c r="U213" s="46">
        <v>0</v>
      </c>
      <c r="V213" s="37">
        <f t="shared" ref="V213" si="171">ROUND(P213*U213,2)</f>
        <v>0</v>
      </c>
      <c r="W213" s="37">
        <f t="shared" si="169"/>
        <v>0</v>
      </c>
    </row>
    <row r="214" spans="1:23" s="33" customFormat="1" ht="14.25" customHeight="1">
      <c r="A214" s="367"/>
      <c r="B214" s="349"/>
      <c r="C214" s="349"/>
      <c r="D214" s="349"/>
      <c r="E214" s="2" t="s">
        <v>2</v>
      </c>
      <c r="F214" s="121"/>
      <c r="G214" s="234">
        <v>0.46700000000000003</v>
      </c>
      <c r="H214" s="55">
        <v>1183627.73</v>
      </c>
      <c r="I214" s="37">
        <f>ROUND((G214*H214),2)</f>
        <v>552754.15</v>
      </c>
      <c r="J214" s="303"/>
      <c r="K214" s="37"/>
      <c r="L214" s="37"/>
      <c r="M214" s="37"/>
      <c r="N214" s="37">
        <f>ROUND(I214,2)</f>
        <v>552754.15</v>
      </c>
      <c r="O214" s="87"/>
      <c r="P214" s="119"/>
      <c r="Q214" s="119">
        <v>943149.53</v>
      </c>
      <c r="R214" s="37">
        <f>ROUND((P214*Q214)*1.18,2)</f>
        <v>0</v>
      </c>
      <c r="S214" s="119"/>
      <c r="T214" s="37">
        <f>ROUND(P214*S214,2)</f>
        <v>0</v>
      </c>
      <c r="U214" s="46">
        <v>0</v>
      </c>
      <c r="V214" s="37"/>
      <c r="W214" s="37">
        <f>R214</f>
        <v>0</v>
      </c>
    </row>
    <row r="215" spans="1:23" s="33" customFormat="1" ht="14.25" customHeight="1">
      <c r="A215" s="367"/>
      <c r="B215" s="349"/>
      <c r="C215" s="349"/>
      <c r="D215" s="349"/>
      <c r="E215" s="2" t="s">
        <v>3</v>
      </c>
      <c r="F215" s="121"/>
      <c r="G215" s="234">
        <v>0</v>
      </c>
      <c r="H215" s="55">
        <v>2499833.36</v>
      </c>
      <c r="I215" s="37">
        <f t="shared" ref="I215" si="172">ROUND((G215*H215),2)</f>
        <v>0</v>
      </c>
      <c r="J215" s="1"/>
      <c r="K215" s="37"/>
      <c r="L215" s="37"/>
      <c r="M215" s="37"/>
      <c r="N215" s="37">
        <f>ROUND(I215,2)</f>
        <v>0</v>
      </c>
      <c r="O215" s="87"/>
      <c r="P215" s="119"/>
      <c r="Q215" s="119">
        <v>1991941.02</v>
      </c>
      <c r="R215" s="37">
        <f t="shared" ref="R215" si="173">ROUND((P215*Q215)*1.18,2)</f>
        <v>0</v>
      </c>
      <c r="S215" s="1">
        <v>0</v>
      </c>
      <c r="T215" s="41">
        <v>0</v>
      </c>
      <c r="U215" s="46">
        <v>0</v>
      </c>
      <c r="V215" s="37">
        <f t="shared" ref="V215" si="174">ROUND(P215*U215,2)</f>
        <v>0</v>
      </c>
      <c r="W215" s="37">
        <f t="shared" ref="W215" si="175">R215</f>
        <v>0</v>
      </c>
    </row>
    <row r="216" spans="1:23" s="34" customFormat="1" ht="14.25" customHeight="1">
      <c r="A216" s="367"/>
      <c r="B216" s="349"/>
      <c r="C216" s="349"/>
      <c r="D216" s="349"/>
      <c r="E216" s="40" t="s">
        <v>29</v>
      </c>
      <c r="F216" s="2"/>
      <c r="G216" s="1">
        <f>SUM(G212:G215)</f>
        <v>0.46700000000000003</v>
      </c>
      <c r="H216" s="303"/>
      <c r="I216" s="1">
        <f>SUM(I212:I215)</f>
        <v>552754.15</v>
      </c>
      <c r="J216" s="303"/>
      <c r="K216" s="1">
        <f>SUM(K212:K215)</f>
        <v>0</v>
      </c>
      <c r="L216" s="303"/>
      <c r="M216" s="1">
        <f>SUM(M212:M215)</f>
        <v>0</v>
      </c>
      <c r="N216" s="1">
        <f>SUM(N212:N215)</f>
        <v>552754.15</v>
      </c>
      <c r="O216" s="86"/>
      <c r="P216" s="119"/>
      <c r="Q216" s="119" t="s">
        <v>135</v>
      </c>
      <c r="R216" s="1">
        <f t="shared" ref="R216" si="176">R212+R213+R214+R215</f>
        <v>0</v>
      </c>
      <c r="S216" s="1" t="s">
        <v>135</v>
      </c>
      <c r="T216" s="1">
        <f t="shared" ref="T216" si="177">T212+T213+T214+T215</f>
        <v>0</v>
      </c>
      <c r="U216" s="1" t="s">
        <v>135</v>
      </c>
      <c r="V216" s="41">
        <f>V212+V213+V214+V215</f>
        <v>0</v>
      </c>
      <c r="W216" s="1">
        <f t="shared" ref="W216" si="178">W212+W213+W214+W215</f>
        <v>0</v>
      </c>
    </row>
    <row r="217" spans="1:23" s="33" customFormat="1" ht="14.25" customHeight="1">
      <c r="A217" s="367"/>
      <c r="B217" s="349" t="s">
        <v>139</v>
      </c>
      <c r="C217" s="349"/>
      <c r="D217" s="349"/>
      <c r="E217" s="2" t="s">
        <v>0</v>
      </c>
      <c r="F217" s="121"/>
      <c r="G217" s="234">
        <v>0</v>
      </c>
      <c r="H217" s="303">
        <v>0</v>
      </c>
      <c r="I217" s="303">
        <v>0</v>
      </c>
      <c r="J217" s="303"/>
      <c r="K217" s="37">
        <f>ROUND((G217*J217),2)</f>
        <v>0</v>
      </c>
      <c r="L217" s="45">
        <v>0</v>
      </c>
      <c r="M217" s="37">
        <f>ROUND(G217*L217,2)</f>
        <v>0</v>
      </c>
      <c r="N217" s="37">
        <f>ROUND(K217,2)</f>
        <v>0</v>
      </c>
      <c r="O217" s="87"/>
      <c r="P217" s="119"/>
      <c r="Q217" s="119">
        <v>0</v>
      </c>
      <c r="R217" s="1">
        <v>0</v>
      </c>
      <c r="S217" s="119">
        <v>55.38</v>
      </c>
      <c r="T217" s="37">
        <f t="shared" ref="T217:T218" si="179">ROUND((P217*S217)*1.18,2)</f>
        <v>0</v>
      </c>
      <c r="U217" s="45">
        <v>0</v>
      </c>
      <c r="V217" s="37">
        <f>ROUND(P217*U217,2)</f>
        <v>0</v>
      </c>
      <c r="W217" s="37">
        <f t="shared" ref="W217:W218" si="180">T217</f>
        <v>0</v>
      </c>
    </row>
    <row r="218" spans="1:23" s="33" customFormat="1" ht="14.25" customHeight="1">
      <c r="A218" s="367"/>
      <c r="B218" s="349"/>
      <c r="C218" s="349"/>
      <c r="D218" s="349"/>
      <c r="E218" s="2" t="s">
        <v>1</v>
      </c>
      <c r="F218" s="121"/>
      <c r="G218" s="234">
        <v>0</v>
      </c>
      <c r="H218" s="303">
        <v>0</v>
      </c>
      <c r="I218" s="303">
        <v>0</v>
      </c>
      <c r="J218" s="303"/>
      <c r="K218" s="37">
        <f t="shared" ref="K218:K220" si="181">ROUND((G218*J218),2)</f>
        <v>0</v>
      </c>
      <c r="L218" s="46">
        <v>0</v>
      </c>
      <c r="M218" s="37">
        <f t="shared" ref="M218:M220" si="182">ROUND(G218*L218,2)</f>
        <v>0</v>
      </c>
      <c r="N218" s="37">
        <f t="shared" ref="N218:N220" si="183">ROUND(K218,2)</f>
        <v>0</v>
      </c>
      <c r="O218" s="87"/>
      <c r="P218" s="119"/>
      <c r="Q218" s="119">
        <v>0</v>
      </c>
      <c r="R218" s="1">
        <v>0</v>
      </c>
      <c r="S218" s="119">
        <v>128.41999999999999</v>
      </c>
      <c r="T218" s="37">
        <f t="shared" si="179"/>
        <v>0</v>
      </c>
      <c r="U218" s="46">
        <v>0</v>
      </c>
      <c r="V218" s="37">
        <f t="shared" ref="V218:V220" si="184">ROUND(P218*U218,2)</f>
        <v>0</v>
      </c>
      <c r="W218" s="37">
        <f t="shared" si="180"/>
        <v>0</v>
      </c>
    </row>
    <row r="219" spans="1:23" s="33" customFormat="1" ht="14.25" customHeight="1">
      <c r="A219" s="367"/>
      <c r="B219" s="349"/>
      <c r="C219" s="349"/>
      <c r="D219" s="349"/>
      <c r="E219" s="2" t="s">
        <v>2</v>
      </c>
      <c r="F219" s="121"/>
      <c r="G219" s="234">
        <v>237.511</v>
      </c>
      <c r="H219" s="303">
        <v>0</v>
      </c>
      <c r="I219" s="303">
        <v>0</v>
      </c>
      <c r="J219" s="303">
        <v>572.86</v>
      </c>
      <c r="K219" s="37">
        <f t="shared" si="181"/>
        <v>136060.54999999999</v>
      </c>
      <c r="L219" s="46">
        <v>0</v>
      </c>
      <c r="M219" s="37">
        <f t="shared" si="182"/>
        <v>0</v>
      </c>
      <c r="N219" s="37">
        <f t="shared" si="183"/>
        <v>136060.54999999999</v>
      </c>
      <c r="O219" s="87"/>
      <c r="P219" s="119"/>
      <c r="Q219" s="119">
        <v>0</v>
      </c>
      <c r="R219" s="37">
        <f>ROUND(P219*Q219,2)</f>
        <v>0</v>
      </c>
      <c r="S219" s="119">
        <v>382.58</v>
      </c>
      <c r="T219" s="37">
        <f>ROUND((P219*S219)*1.18,2)</f>
        <v>0</v>
      </c>
      <c r="U219" s="46">
        <v>0</v>
      </c>
      <c r="V219" s="37">
        <f t="shared" si="184"/>
        <v>0</v>
      </c>
      <c r="W219" s="37">
        <f>T219</f>
        <v>0</v>
      </c>
    </row>
    <row r="220" spans="1:23" s="33" customFormat="1" ht="14.25" customHeight="1">
      <c r="A220" s="367"/>
      <c r="B220" s="349"/>
      <c r="C220" s="349"/>
      <c r="D220" s="349"/>
      <c r="E220" s="2" t="s">
        <v>3</v>
      </c>
      <c r="F220" s="121"/>
      <c r="G220" s="234">
        <v>0</v>
      </c>
      <c r="H220" s="303">
        <v>0</v>
      </c>
      <c r="I220" s="303">
        <v>0</v>
      </c>
      <c r="J220" s="1">
        <v>1242.25</v>
      </c>
      <c r="K220" s="37">
        <f t="shared" si="181"/>
        <v>0</v>
      </c>
      <c r="L220" s="46">
        <v>0</v>
      </c>
      <c r="M220" s="37">
        <f t="shared" si="182"/>
        <v>0</v>
      </c>
      <c r="N220" s="37">
        <f t="shared" si="183"/>
        <v>0</v>
      </c>
      <c r="O220" s="87"/>
      <c r="P220" s="119"/>
      <c r="Q220" s="119">
        <v>0</v>
      </c>
      <c r="R220" s="1">
        <v>0</v>
      </c>
      <c r="S220" s="1">
        <v>829.62</v>
      </c>
      <c r="T220" s="37">
        <f>ROUND((P220*S220)*1.18,2)</f>
        <v>0</v>
      </c>
      <c r="U220" s="46">
        <v>0</v>
      </c>
      <c r="V220" s="37">
        <f t="shared" si="184"/>
        <v>0</v>
      </c>
      <c r="W220" s="37">
        <f t="shared" ref="W220" si="185">T220</f>
        <v>0</v>
      </c>
    </row>
    <row r="221" spans="1:23" s="34" customFormat="1" ht="14.25" customHeight="1">
      <c r="A221" s="367"/>
      <c r="B221" s="349"/>
      <c r="C221" s="349"/>
      <c r="D221" s="349"/>
      <c r="E221" s="40" t="s">
        <v>29</v>
      </c>
      <c r="F221" s="2"/>
      <c r="G221" s="1">
        <f>SUM(G217:G220)</f>
        <v>237.511</v>
      </c>
      <c r="H221" s="303"/>
      <c r="I221" s="1">
        <f>SUM(I217:I220)</f>
        <v>0</v>
      </c>
      <c r="J221" s="303"/>
      <c r="K221" s="1">
        <f>SUM(K217:K220)</f>
        <v>136060.54999999999</v>
      </c>
      <c r="L221" s="303"/>
      <c r="M221" s="1">
        <f>SUM(M217:M220)</f>
        <v>0</v>
      </c>
      <c r="N221" s="1">
        <f>SUM(N217:N220)</f>
        <v>136060.54999999999</v>
      </c>
      <c r="O221" s="86"/>
      <c r="P221" s="119"/>
      <c r="Q221" s="119" t="s">
        <v>135</v>
      </c>
      <c r="R221" s="1">
        <f>R217+R218+R219+R220</f>
        <v>0</v>
      </c>
      <c r="S221" s="1" t="s">
        <v>135</v>
      </c>
      <c r="T221" s="1">
        <f t="shared" ref="T221" si="186">T217+T218+T219+T220</f>
        <v>0</v>
      </c>
      <c r="U221" s="1" t="s">
        <v>135</v>
      </c>
      <c r="V221" s="41">
        <f>V217+V218+V219+V220</f>
        <v>0</v>
      </c>
      <c r="W221" s="1">
        <f t="shared" ref="W221" si="187">W217+W218+W219+W220</f>
        <v>0</v>
      </c>
    </row>
    <row r="222" spans="1:23" s="33" customFormat="1" ht="14.25" customHeight="1">
      <c r="A222" s="367"/>
      <c r="B222" s="349" t="s">
        <v>28</v>
      </c>
      <c r="C222" s="349"/>
      <c r="D222" s="349"/>
      <c r="E222" s="2" t="s">
        <v>0</v>
      </c>
      <c r="F222" s="121"/>
      <c r="G222" s="234">
        <v>0</v>
      </c>
      <c r="H222" s="303">
        <v>0</v>
      </c>
      <c r="I222" s="1">
        <v>0</v>
      </c>
      <c r="J222" s="303">
        <v>0</v>
      </c>
      <c r="K222" s="41">
        <v>0</v>
      </c>
      <c r="L222" s="45">
        <v>1218.0999999999999</v>
      </c>
      <c r="M222" s="37">
        <f>ROUND(G222*L222,2)</f>
        <v>0</v>
      </c>
      <c r="N222" s="37">
        <f>ROUND(M222,2)</f>
        <v>0</v>
      </c>
      <c r="O222" s="87"/>
      <c r="P222" s="119"/>
      <c r="Q222" s="119">
        <v>0</v>
      </c>
      <c r="R222" s="1">
        <v>0</v>
      </c>
      <c r="S222" s="119">
        <v>0</v>
      </c>
      <c r="T222" s="41">
        <v>0</v>
      </c>
      <c r="U222" s="45">
        <v>960.74</v>
      </c>
      <c r="V222" s="37">
        <f>ROUND(P222*U222,2)</f>
        <v>0</v>
      </c>
      <c r="W222" s="37">
        <f>ROUND(V222*1.18,2)</f>
        <v>0</v>
      </c>
    </row>
    <row r="223" spans="1:23" s="33" customFormat="1" ht="14.25" customHeight="1">
      <c r="A223" s="367"/>
      <c r="B223" s="349"/>
      <c r="C223" s="349"/>
      <c r="D223" s="349"/>
      <c r="E223" s="2" t="s">
        <v>1</v>
      </c>
      <c r="F223" s="121"/>
      <c r="G223" s="234">
        <v>0</v>
      </c>
      <c r="H223" s="303">
        <v>0</v>
      </c>
      <c r="I223" s="1">
        <v>0</v>
      </c>
      <c r="J223" s="303">
        <v>0</v>
      </c>
      <c r="K223" s="41">
        <v>0</v>
      </c>
      <c r="L223" s="46">
        <v>1393.37</v>
      </c>
      <c r="M223" s="37">
        <f t="shared" ref="M223:M225" si="188">ROUND(G223*L223,2)</f>
        <v>0</v>
      </c>
      <c r="N223" s="37">
        <f t="shared" ref="N223:N224" si="189">ROUND(M223,2)</f>
        <v>0</v>
      </c>
      <c r="O223" s="87"/>
      <c r="P223" s="119"/>
      <c r="Q223" s="119">
        <v>0</v>
      </c>
      <c r="R223" s="1">
        <v>0</v>
      </c>
      <c r="S223" s="119">
        <v>0</v>
      </c>
      <c r="T223" s="41">
        <v>0</v>
      </c>
      <c r="U223" s="46">
        <v>1098.97</v>
      </c>
      <c r="V223" s="37">
        <f t="shared" ref="V223:V225" si="190">ROUND(P223*U223,2)</f>
        <v>0</v>
      </c>
      <c r="W223" s="37">
        <f t="shared" ref="W223:W225" si="191">ROUND(V223*1.18,2)</f>
        <v>0</v>
      </c>
    </row>
    <row r="224" spans="1:23" s="33" customFormat="1" ht="14.25" customHeight="1">
      <c r="A224" s="367"/>
      <c r="B224" s="349"/>
      <c r="C224" s="349"/>
      <c r="D224" s="349"/>
      <c r="E224" s="2" t="s">
        <v>2</v>
      </c>
      <c r="F224" s="121"/>
      <c r="G224" s="234">
        <f>1777.291-349.13</f>
        <v>1428.1610000000001</v>
      </c>
      <c r="H224" s="303">
        <v>0</v>
      </c>
      <c r="I224" s="1">
        <v>0</v>
      </c>
      <c r="J224" s="303">
        <v>0</v>
      </c>
      <c r="K224" s="41">
        <v>0</v>
      </c>
      <c r="L224" s="46">
        <v>2721.51</v>
      </c>
      <c r="M224" s="37">
        <f t="shared" si="188"/>
        <v>3886754.44</v>
      </c>
      <c r="N224" s="37">
        <f t="shared" si="189"/>
        <v>3886754.44</v>
      </c>
      <c r="O224" s="87"/>
      <c r="P224" s="119"/>
      <c r="Q224" s="119">
        <v>0</v>
      </c>
      <c r="R224" s="1">
        <v>0</v>
      </c>
      <c r="S224" s="119">
        <v>0</v>
      </c>
      <c r="T224" s="41">
        <v>0</v>
      </c>
      <c r="U224" s="46">
        <v>2146.48</v>
      </c>
      <c r="V224" s="37">
        <f t="shared" si="190"/>
        <v>0</v>
      </c>
      <c r="W224" s="37">
        <f t="shared" si="191"/>
        <v>0</v>
      </c>
    </row>
    <row r="225" spans="1:25" s="33" customFormat="1" ht="14.25" customHeight="1">
      <c r="A225" s="367"/>
      <c r="B225" s="349"/>
      <c r="C225" s="349"/>
      <c r="D225" s="349"/>
      <c r="E225" s="2" t="s">
        <v>3</v>
      </c>
      <c r="F225" s="121"/>
      <c r="G225" s="234">
        <v>114.396</v>
      </c>
      <c r="H225" s="303">
        <v>0</v>
      </c>
      <c r="I225" s="1">
        <v>0</v>
      </c>
      <c r="J225" s="1">
        <v>0</v>
      </c>
      <c r="K225" s="41">
        <v>0</v>
      </c>
      <c r="L225" s="46">
        <v>5374.47</v>
      </c>
      <c r="M225" s="37">
        <f t="shared" si="188"/>
        <v>614817.87</v>
      </c>
      <c r="N225" s="37">
        <f>ROUND(M225,2)</f>
        <v>614817.87</v>
      </c>
      <c r="O225" s="87"/>
      <c r="P225" s="119"/>
      <c r="Q225" s="119">
        <v>0</v>
      </c>
      <c r="R225" s="1">
        <v>0</v>
      </c>
      <c r="S225" s="1">
        <v>0</v>
      </c>
      <c r="T225" s="41">
        <v>0</v>
      </c>
      <c r="U225" s="46">
        <v>4238.8999999999996</v>
      </c>
      <c r="V225" s="37">
        <f t="shared" si="190"/>
        <v>0</v>
      </c>
      <c r="W225" s="37">
        <f t="shared" si="191"/>
        <v>0</v>
      </c>
    </row>
    <row r="226" spans="1:25" s="34" customFormat="1" ht="14.25" customHeight="1">
      <c r="A226" s="367"/>
      <c r="B226" s="349"/>
      <c r="C226" s="349"/>
      <c r="D226" s="349"/>
      <c r="E226" s="40" t="s">
        <v>29</v>
      </c>
      <c r="F226" s="2"/>
      <c r="G226" s="1">
        <f>SUM(G222:G225)</f>
        <v>1542.557</v>
      </c>
      <c r="H226" s="303"/>
      <c r="I226" s="1">
        <f>SUM(I222:I225)</f>
        <v>0</v>
      </c>
      <c r="J226" s="303"/>
      <c r="K226" s="1">
        <f>SUM(K222:K225)</f>
        <v>0</v>
      </c>
      <c r="L226" s="303"/>
      <c r="M226" s="1">
        <f>SUM(M222:M225)</f>
        <v>4501572.3099999996</v>
      </c>
      <c r="N226" s="1">
        <f>SUM(N222:N225)</f>
        <v>4501572.3099999996</v>
      </c>
      <c r="O226" s="86"/>
      <c r="P226" s="119">
        <f t="shared" ref="P226" si="192">P222+P223+P224+P225</f>
        <v>0</v>
      </c>
      <c r="Q226" s="119" t="s">
        <v>135</v>
      </c>
      <c r="R226" s="1">
        <f t="shared" ref="R226" si="193">R222+R223+R224+R225</f>
        <v>0</v>
      </c>
      <c r="S226" s="1" t="s">
        <v>135</v>
      </c>
      <c r="T226" s="1">
        <f t="shared" ref="T226" si="194">T222+T223+T224+T225</f>
        <v>0</v>
      </c>
      <c r="U226" s="1" t="s">
        <v>135</v>
      </c>
      <c r="V226" s="41">
        <f>V222+V223+V224+V225</f>
        <v>0</v>
      </c>
      <c r="W226" s="1">
        <f t="shared" ref="W226" si="195">W222+W223+W224+W225</f>
        <v>0</v>
      </c>
    </row>
    <row r="227" spans="1:25" s="33" customFormat="1" ht="12.75" customHeight="1">
      <c r="A227" s="357"/>
      <c r="B227" s="359" t="s">
        <v>399</v>
      </c>
      <c r="C227" s="359"/>
      <c r="D227" s="359"/>
      <c r="E227" s="42" t="s">
        <v>0</v>
      </c>
      <c r="F227" s="97">
        <f>G227/744</f>
        <v>0</v>
      </c>
      <c r="G227" s="48">
        <f>G122+G127+G132+G137+G142+G147+G152+G157+G162+G167+G172+G177+G182+G187+G192+G197+G202+G207+G217+G222</f>
        <v>0</v>
      </c>
      <c r="H227" s="302">
        <v>0</v>
      </c>
      <c r="I227" s="43">
        <f>I212+I217</f>
        <v>0</v>
      </c>
      <c r="J227" s="302">
        <v>0</v>
      </c>
      <c r="K227" s="43">
        <f>K212+K217</f>
        <v>0</v>
      </c>
      <c r="L227" s="302">
        <v>0</v>
      </c>
      <c r="M227" s="48">
        <f>M122+M127+M132+M137+M142+M147+M152+M157+M162+M167+M172+M177+M182+M187+M192+M197+M202+M207+M222</f>
        <v>0</v>
      </c>
      <c r="N227" s="48">
        <f>N122+N127+N132+N137+N142+N147+N152+N157+N162+N167+N172+N177+N182+N187+N192+N197+N202+N207+N212+N217+N222</f>
        <v>0</v>
      </c>
      <c r="O227" s="88"/>
      <c r="P227" s="48">
        <f>P122+P127+P132+P137+P142+P147+P152+P157+P192+P197+P217+P222</f>
        <v>0</v>
      </c>
      <c r="Q227" s="120">
        <v>0</v>
      </c>
      <c r="R227" s="43">
        <f>R122+R127+R132+R137+R142+R147+R152+R157+R192+R197+R212+R217+R222</f>
        <v>0</v>
      </c>
      <c r="S227" s="120">
        <v>0</v>
      </c>
      <c r="T227" s="43">
        <f>T122+T127+T132+T137+T142+T147+T152+T157+T192+T197+T212+T217+T222</f>
        <v>0</v>
      </c>
      <c r="U227" s="120">
        <v>0</v>
      </c>
      <c r="V227" s="43">
        <f t="shared" ref="V227:W230" si="196">V122+V127+V132+V137+V142+V147+V152+V157+V192+V197+V212+V217+V222</f>
        <v>0</v>
      </c>
      <c r="W227" s="80">
        <f t="shared" si="196"/>
        <v>0</v>
      </c>
    </row>
    <row r="228" spans="1:25" s="33" customFormat="1" ht="12.75" customHeight="1">
      <c r="A228" s="358"/>
      <c r="B228" s="359"/>
      <c r="C228" s="359"/>
      <c r="D228" s="359"/>
      <c r="E228" s="42" t="s">
        <v>1</v>
      </c>
      <c r="F228" s="97">
        <f t="shared" ref="F228:F230" si="197">G228/744</f>
        <v>0</v>
      </c>
      <c r="G228" s="48">
        <f t="shared" ref="G228:G230" si="198">G123+G128+G133+G138+G143+G148+G153+G158+G163+G168+G173+G178+G183+G188+G193+G198+G203+G208+G218+G223</f>
        <v>0</v>
      </c>
      <c r="H228" s="302">
        <v>0</v>
      </c>
      <c r="I228" s="43">
        <f t="shared" ref="I228:I230" si="199">I213+I218</f>
        <v>0</v>
      </c>
      <c r="J228" s="302">
        <v>0</v>
      </c>
      <c r="K228" s="43">
        <f t="shared" ref="K228:K230" si="200">K213+K218</f>
        <v>0</v>
      </c>
      <c r="L228" s="302">
        <v>0</v>
      </c>
      <c r="M228" s="48">
        <f t="shared" ref="M228:M229" si="201">M123+M128+M133+M138+M143+M148+M153+M158+M163+M168+M173+M178+M183+M188+M193+M198+M203+M208+M223</f>
        <v>0</v>
      </c>
      <c r="N228" s="48">
        <f t="shared" ref="N228:N229" si="202">N123+N128+N133+N138+N143+N148+N153+N158+N163+N168+N173+N178+N183+N188+N193+N198+N203+N208+N213+N218+N223</f>
        <v>0</v>
      </c>
      <c r="O228" s="88"/>
      <c r="P228" s="48">
        <f>P123+P128+P133+P138+P143+P148+P153+P158+P193+P198+P218+P223</f>
        <v>0</v>
      </c>
      <c r="Q228" s="120">
        <v>0</v>
      </c>
      <c r="R228" s="43">
        <f>R123+R128+R133+R138+R143+R148+R153+R158+R193+R198+R213+R218+R223</f>
        <v>0</v>
      </c>
      <c r="S228" s="120">
        <v>0</v>
      </c>
      <c r="T228" s="43">
        <f>T123+T128+T133+T138+T143+T148+T153+T158+T193+T198+T213+T218+T223</f>
        <v>0</v>
      </c>
      <c r="U228" s="120">
        <v>0</v>
      </c>
      <c r="V228" s="43">
        <f t="shared" si="196"/>
        <v>0</v>
      </c>
      <c r="W228" s="80">
        <f t="shared" si="196"/>
        <v>0</v>
      </c>
    </row>
    <row r="229" spans="1:25" s="33" customFormat="1" ht="12.75" customHeight="1">
      <c r="A229" s="358"/>
      <c r="B229" s="359"/>
      <c r="C229" s="359"/>
      <c r="D229" s="359"/>
      <c r="E229" s="42" t="s">
        <v>2</v>
      </c>
      <c r="F229" s="97">
        <f t="shared" si="197"/>
        <v>2.5839744623655916</v>
      </c>
      <c r="G229" s="48">
        <f>G124+G129+G134+G139+G144+G149+G154+G159+G164+G169+G174+G179+G184+G189+G194+G199+G204+G209+G219+G224</f>
        <v>1922.4770000000001</v>
      </c>
      <c r="H229" s="302">
        <v>0</v>
      </c>
      <c r="I229" s="43">
        <f>I214+I219</f>
        <v>552754.15</v>
      </c>
      <c r="J229" s="302">
        <v>0</v>
      </c>
      <c r="K229" s="43">
        <f t="shared" si="200"/>
        <v>136060.54999999999</v>
      </c>
      <c r="L229" s="302">
        <v>0</v>
      </c>
      <c r="M229" s="48">
        <f t="shared" si="201"/>
        <v>4380143.7</v>
      </c>
      <c r="N229" s="48">
        <f t="shared" si="202"/>
        <v>5068958.4000000004</v>
      </c>
      <c r="O229" s="88"/>
      <c r="P229" s="48">
        <f>P124+P129+P134+P139+P144+P149+P154+P159+P194+P199+P219+P224</f>
        <v>0</v>
      </c>
      <c r="Q229" s="120">
        <v>0</v>
      </c>
      <c r="R229" s="43">
        <f>R124+R129+R134+R139+R144+R149+R154+R159+R194+R199+R214+R219+R224</f>
        <v>0</v>
      </c>
      <c r="S229" s="120">
        <v>0</v>
      </c>
      <c r="T229" s="43">
        <f>T124+T129+T134+T139+T144+T149+T154+T159+T194+T199+T214+T219+T224</f>
        <v>0</v>
      </c>
      <c r="U229" s="120">
        <v>0</v>
      </c>
      <c r="V229" s="43">
        <f t="shared" si="196"/>
        <v>0</v>
      </c>
      <c r="W229" s="80">
        <f t="shared" si="196"/>
        <v>0</v>
      </c>
    </row>
    <row r="230" spans="1:25" s="33" customFormat="1" ht="12.75" customHeight="1">
      <c r="A230" s="358"/>
      <c r="B230" s="359"/>
      <c r="C230" s="359"/>
      <c r="D230" s="359"/>
      <c r="E230" s="42" t="s">
        <v>3</v>
      </c>
      <c r="F230" s="97">
        <f t="shared" si="197"/>
        <v>1.909364247311828</v>
      </c>
      <c r="G230" s="48">
        <f t="shared" si="198"/>
        <v>1420.567</v>
      </c>
      <c r="H230" s="302">
        <v>0</v>
      </c>
      <c r="I230" s="43">
        <f t="shared" si="199"/>
        <v>0</v>
      </c>
      <c r="J230" s="39">
        <v>0</v>
      </c>
      <c r="K230" s="43">
        <f t="shared" si="200"/>
        <v>0</v>
      </c>
      <c r="L230" s="39">
        <v>0</v>
      </c>
      <c r="M230" s="48">
        <f>M125+M130+M135+M140+M145+M150+M155+M160+M165+M170+M175+M180+M185+M190+M195+M200+M205+M210+M225</f>
        <v>3488568.27</v>
      </c>
      <c r="N230" s="48">
        <f>N125+N130+N135+N140+N145+N150+N155+N160+N165+N170+N175+N180+N185+N190+N195+N200+N205+N210+N215+N220+N225</f>
        <v>3488568.27</v>
      </c>
      <c r="O230" s="88"/>
      <c r="P230" s="48">
        <f>P125+P130+P135+P140+P145+P150+P155+P160+P195+P200+P220+P225</f>
        <v>0</v>
      </c>
      <c r="Q230" s="120">
        <v>0</v>
      </c>
      <c r="R230" s="43">
        <f>R125+R130+R135+R140+R145+R150+R155+R160+R195+R200+R215+R220+R225</f>
        <v>0</v>
      </c>
      <c r="S230" s="39">
        <v>0</v>
      </c>
      <c r="T230" s="43">
        <f>T125+T130+T135+T140+T145+T150+T155+T160+T195+T200+T215+T220+T225</f>
        <v>0</v>
      </c>
      <c r="U230" s="39">
        <v>0</v>
      </c>
      <c r="V230" s="43">
        <f t="shared" si="196"/>
        <v>0</v>
      </c>
      <c r="W230" s="80">
        <f t="shared" si="196"/>
        <v>0</v>
      </c>
    </row>
    <row r="231" spans="1:25" s="34" customFormat="1" ht="12.75" customHeight="1" thickBot="1">
      <c r="A231" s="386"/>
      <c r="B231" s="359"/>
      <c r="C231" s="359"/>
      <c r="D231" s="359"/>
      <c r="E231" s="38" t="s">
        <v>29</v>
      </c>
      <c r="F231" s="48">
        <f>F227+F228+F229+F230</f>
        <v>4.4933387096774196</v>
      </c>
      <c r="G231" s="48">
        <f>G227+G228+G229+G230</f>
        <v>3343.0439999999999</v>
      </c>
      <c r="H231" s="302" t="s">
        <v>135</v>
      </c>
      <c r="I231" s="43">
        <f>I227+I228+I229+I230</f>
        <v>552754.15</v>
      </c>
      <c r="J231" s="39" t="s">
        <v>135</v>
      </c>
      <c r="K231" s="43">
        <f>K227+K228+K229+K230</f>
        <v>136060.54999999999</v>
      </c>
      <c r="L231" s="39" t="s">
        <v>135</v>
      </c>
      <c r="M231" s="43">
        <f>M227+M228+M229+M230</f>
        <v>7868711.9700000007</v>
      </c>
      <c r="N231" s="48">
        <f>N227+N228+N229+N230</f>
        <v>8557526.6699999999</v>
      </c>
      <c r="O231" s="89"/>
      <c r="P231" s="48">
        <f>P227+P228+P229+P230</f>
        <v>0</v>
      </c>
      <c r="Q231" s="120" t="s">
        <v>135</v>
      </c>
      <c r="R231" s="43">
        <f>R227+R228+R229+R230</f>
        <v>0</v>
      </c>
      <c r="S231" s="39" t="s">
        <v>135</v>
      </c>
      <c r="T231" s="43">
        <f>T227+T228+T229+T230</f>
        <v>0</v>
      </c>
      <c r="U231" s="39" t="s">
        <v>135</v>
      </c>
      <c r="V231" s="43">
        <f>V227+V228+V229+V230</f>
        <v>0</v>
      </c>
      <c r="W231" s="80">
        <f>W227+W228+W229+W230</f>
        <v>0</v>
      </c>
      <c r="X231" s="34">
        <v>3343.0471385460996</v>
      </c>
      <c r="Y231" s="193">
        <f>G231-X231</f>
        <v>-3.1385460997626069E-3</v>
      </c>
    </row>
    <row r="232" spans="1:25" s="33" customFormat="1" ht="14.25" customHeight="1">
      <c r="A232" s="366" t="s">
        <v>218</v>
      </c>
      <c r="B232" s="378" t="s">
        <v>30</v>
      </c>
      <c r="C232" s="368" t="s">
        <v>35</v>
      </c>
      <c r="D232" s="370" t="s">
        <v>47</v>
      </c>
      <c r="E232" s="63" t="s">
        <v>0</v>
      </c>
      <c r="F232" s="63"/>
      <c r="G232" s="2"/>
      <c r="H232" s="303"/>
      <c r="I232" s="1"/>
      <c r="J232" s="303"/>
      <c r="K232" s="1"/>
      <c r="L232" s="303">
        <v>832.68</v>
      </c>
      <c r="M232" s="37">
        <f t="shared" ref="M232:M233" si="203">ROUND(G232*L232,2)</f>
        <v>0</v>
      </c>
      <c r="N232" s="37">
        <f>ROUND(M232,2)</f>
        <v>0</v>
      </c>
      <c r="O232" s="86"/>
      <c r="P232" s="2"/>
      <c r="Q232" s="119"/>
      <c r="R232" s="1"/>
      <c r="S232" s="119"/>
      <c r="T232" s="1"/>
      <c r="U232" s="119"/>
      <c r="V232" s="41"/>
      <c r="W232" s="1"/>
    </row>
    <row r="233" spans="1:25" s="33" customFormat="1" ht="14.25" customHeight="1">
      <c r="A233" s="367"/>
      <c r="B233" s="379"/>
      <c r="C233" s="369"/>
      <c r="D233" s="349"/>
      <c r="E233" s="2" t="s">
        <v>1</v>
      </c>
      <c r="F233" s="2"/>
      <c r="G233" s="2"/>
      <c r="H233" s="303"/>
      <c r="I233" s="1"/>
      <c r="J233" s="303"/>
      <c r="K233" s="1"/>
      <c r="L233" s="303">
        <v>832.68</v>
      </c>
      <c r="M233" s="37">
        <f t="shared" si="203"/>
        <v>0</v>
      </c>
      <c r="N233" s="37">
        <f t="shared" ref="N233:N235" si="204">ROUND(M233,2)</f>
        <v>0</v>
      </c>
      <c r="O233" s="86"/>
      <c r="P233" s="2"/>
      <c r="Q233" s="119"/>
      <c r="R233" s="1"/>
      <c r="S233" s="119"/>
      <c r="T233" s="1"/>
      <c r="U233" s="119"/>
      <c r="V233" s="41"/>
      <c r="W233" s="1"/>
    </row>
    <row r="234" spans="1:25" s="33" customFormat="1" ht="14.25" customHeight="1">
      <c r="A234" s="367"/>
      <c r="B234" s="379"/>
      <c r="C234" s="369"/>
      <c r="D234" s="349"/>
      <c r="E234" s="2" t="s">
        <v>2</v>
      </c>
      <c r="F234" s="2"/>
      <c r="G234" s="2">
        <v>0</v>
      </c>
      <c r="H234" s="303"/>
      <c r="I234" s="1"/>
      <c r="J234" s="303"/>
      <c r="K234" s="1"/>
      <c r="L234" s="303">
        <v>832.68</v>
      </c>
      <c r="M234" s="37">
        <f>ROUND(G234*L234,2)</f>
        <v>0</v>
      </c>
      <c r="N234" s="37">
        <f t="shared" si="204"/>
        <v>0</v>
      </c>
      <c r="O234" s="86"/>
      <c r="P234" s="2"/>
      <c r="Q234" s="119"/>
      <c r="R234" s="1"/>
      <c r="S234" s="119"/>
      <c r="T234" s="1"/>
      <c r="U234" s="119">
        <v>810.42</v>
      </c>
      <c r="V234" s="37">
        <f>ROUND(P234*U234,2)</f>
        <v>0</v>
      </c>
      <c r="W234" s="37">
        <f>ROUND(V234*1.18,2)</f>
        <v>0</v>
      </c>
    </row>
    <row r="235" spans="1:25" s="33" customFormat="1" ht="14.25" customHeight="1">
      <c r="A235" s="367"/>
      <c r="B235" s="379"/>
      <c r="C235" s="369"/>
      <c r="D235" s="349"/>
      <c r="E235" s="2" t="s">
        <v>3</v>
      </c>
      <c r="F235" s="2"/>
      <c r="G235" s="2"/>
      <c r="H235" s="303"/>
      <c r="I235" s="1"/>
      <c r="J235" s="303"/>
      <c r="K235" s="1"/>
      <c r="L235" s="303">
        <v>832.68</v>
      </c>
      <c r="M235" s="37">
        <f t="shared" ref="M235" si="205">ROUND(G235*L235,2)</f>
        <v>0</v>
      </c>
      <c r="N235" s="37">
        <f t="shared" si="204"/>
        <v>0</v>
      </c>
      <c r="O235" s="86"/>
      <c r="P235" s="2"/>
      <c r="Q235" s="119"/>
      <c r="R235" s="1"/>
      <c r="S235" s="119"/>
      <c r="T235" s="1"/>
      <c r="U235" s="119"/>
      <c r="V235" s="41"/>
      <c r="W235" s="1"/>
    </row>
    <row r="236" spans="1:25" s="33" customFormat="1" ht="14.25" customHeight="1">
      <c r="A236" s="367"/>
      <c r="B236" s="379"/>
      <c r="C236" s="369"/>
      <c r="D236" s="349"/>
      <c r="E236" s="2" t="s">
        <v>29</v>
      </c>
      <c r="F236" s="2"/>
      <c r="G236" s="1">
        <f>SUM(G232:G235)</f>
        <v>0</v>
      </c>
      <c r="H236" s="303"/>
      <c r="I236" s="1">
        <f>SUM(I232:I235)</f>
        <v>0</v>
      </c>
      <c r="J236" s="303"/>
      <c r="K236" s="1">
        <f>SUM(K232:K235)</f>
        <v>0</v>
      </c>
      <c r="L236" s="303"/>
      <c r="M236" s="1">
        <f>SUM(M232:M235)</f>
        <v>0</v>
      </c>
      <c r="N236" s="1">
        <f>SUM(N232:N235)</f>
        <v>0</v>
      </c>
      <c r="O236" s="86"/>
      <c r="P236" s="2"/>
      <c r="Q236" s="119"/>
      <c r="R236" s="1"/>
      <c r="S236" s="119"/>
      <c r="T236" s="1"/>
      <c r="U236" s="119"/>
      <c r="V236" s="41"/>
      <c r="W236" s="1"/>
    </row>
    <row r="237" spans="1:25" s="95" customFormat="1" ht="14.25" customHeight="1">
      <c r="A237" s="367"/>
      <c r="B237" s="379"/>
      <c r="C237" s="369"/>
      <c r="D237" s="349" t="s">
        <v>33</v>
      </c>
      <c r="E237" s="2" t="s">
        <v>0</v>
      </c>
      <c r="F237" s="2"/>
      <c r="G237" s="2"/>
      <c r="H237" s="303"/>
      <c r="I237" s="1"/>
      <c r="J237" s="303"/>
      <c r="K237" s="1"/>
      <c r="L237" s="303">
        <v>1982.68</v>
      </c>
      <c r="M237" s="37">
        <f t="shared" ref="M237:M238" si="206">ROUND(G237*L237,2)</f>
        <v>0</v>
      </c>
      <c r="N237" s="37">
        <f>ROUND(M237,2)</f>
        <v>0</v>
      </c>
      <c r="O237" s="86"/>
      <c r="P237" s="2"/>
      <c r="Q237" s="119"/>
      <c r="R237" s="1"/>
      <c r="S237" s="119"/>
      <c r="T237" s="1"/>
      <c r="U237" s="119"/>
      <c r="V237" s="41"/>
      <c r="W237" s="1"/>
    </row>
    <row r="238" spans="1:25" s="95" customFormat="1" ht="14.25" customHeight="1">
      <c r="A238" s="367"/>
      <c r="B238" s="379"/>
      <c r="C238" s="369"/>
      <c r="D238" s="349"/>
      <c r="E238" s="2" t="s">
        <v>1</v>
      </c>
      <c r="F238" s="2"/>
      <c r="G238" s="2"/>
      <c r="H238" s="303"/>
      <c r="I238" s="1"/>
      <c r="J238" s="303"/>
      <c r="K238" s="1"/>
      <c r="L238" s="303">
        <v>1982.68</v>
      </c>
      <c r="M238" s="37">
        <f t="shared" si="206"/>
        <v>0</v>
      </c>
      <c r="N238" s="37">
        <f t="shared" ref="N238:N240" si="207">ROUND(M238,2)</f>
        <v>0</v>
      </c>
      <c r="O238" s="86"/>
      <c r="P238" s="2"/>
      <c r="Q238" s="119"/>
      <c r="R238" s="1"/>
      <c r="S238" s="119"/>
      <c r="T238" s="1"/>
      <c r="U238" s="119"/>
      <c r="V238" s="41"/>
      <c r="W238" s="1"/>
    </row>
    <row r="239" spans="1:25" s="95" customFormat="1" ht="14.25" customHeight="1">
      <c r="A239" s="367"/>
      <c r="B239" s="379"/>
      <c r="C239" s="369"/>
      <c r="D239" s="349"/>
      <c r="E239" s="2" t="s">
        <v>2</v>
      </c>
      <c r="F239" s="2"/>
      <c r="G239" s="2">
        <v>59.776000000000003</v>
      </c>
      <c r="H239" s="303"/>
      <c r="I239" s="1"/>
      <c r="J239" s="303"/>
      <c r="K239" s="1"/>
      <c r="L239" s="303">
        <v>1982.68</v>
      </c>
      <c r="M239" s="37">
        <f>ROUND(G239*L239,2)</f>
        <v>118516.68</v>
      </c>
      <c r="N239" s="37">
        <f>ROUND(M239,2)</f>
        <v>118516.68</v>
      </c>
      <c r="O239" s="86"/>
      <c r="P239" s="2"/>
      <c r="Q239" s="119"/>
      <c r="R239" s="1"/>
      <c r="S239" s="119"/>
      <c r="T239" s="1"/>
      <c r="U239" s="119">
        <v>1649.4</v>
      </c>
      <c r="V239" s="37">
        <f>ROUND(P239*U239,2)</f>
        <v>0</v>
      </c>
      <c r="W239" s="37">
        <f>ROUND(V239*1.18,2)</f>
        <v>0</v>
      </c>
    </row>
    <row r="240" spans="1:25" s="95" customFormat="1" ht="14.25" customHeight="1">
      <c r="A240" s="367"/>
      <c r="B240" s="379"/>
      <c r="C240" s="369"/>
      <c r="D240" s="349"/>
      <c r="E240" s="2" t="s">
        <v>3</v>
      </c>
      <c r="F240" s="2"/>
      <c r="G240" s="2">
        <v>-4.2000000000000003E-2</v>
      </c>
      <c r="H240" s="303"/>
      <c r="I240" s="1"/>
      <c r="J240" s="303"/>
      <c r="K240" s="1"/>
      <c r="L240" s="303">
        <v>1982.68</v>
      </c>
      <c r="M240" s="37">
        <f t="shared" ref="M240" si="208">ROUND(G240*L240,2)</f>
        <v>-83.27</v>
      </c>
      <c r="N240" s="37">
        <f t="shared" si="207"/>
        <v>-83.27</v>
      </c>
      <c r="O240" s="86"/>
      <c r="P240" s="2"/>
      <c r="Q240" s="119"/>
      <c r="R240" s="1"/>
      <c r="S240" s="119"/>
      <c r="T240" s="1"/>
      <c r="U240" s="119"/>
      <c r="V240" s="41"/>
      <c r="W240" s="1"/>
    </row>
    <row r="241" spans="1:23" s="95" customFormat="1" ht="14.25" customHeight="1">
      <c r="A241" s="367"/>
      <c r="B241" s="379"/>
      <c r="C241" s="369"/>
      <c r="D241" s="349"/>
      <c r="E241" s="2" t="s">
        <v>29</v>
      </c>
      <c r="F241" s="2"/>
      <c r="G241" s="1">
        <f>SUM(G237:G240)</f>
        <v>59.734000000000002</v>
      </c>
      <c r="H241" s="303"/>
      <c r="I241" s="1">
        <f>SUM(I237:I240)</f>
        <v>0</v>
      </c>
      <c r="J241" s="303"/>
      <c r="K241" s="1">
        <f>SUM(K237:K240)</f>
        <v>0</v>
      </c>
      <c r="L241" s="303"/>
      <c r="M241" s="1">
        <f>SUM(M237:M240)</f>
        <v>118433.40999999999</v>
      </c>
      <c r="N241" s="1">
        <f>SUM(N237:N240)</f>
        <v>118433.40999999999</v>
      </c>
      <c r="O241" s="86"/>
      <c r="P241" s="2"/>
      <c r="Q241" s="119"/>
      <c r="R241" s="1"/>
      <c r="S241" s="119"/>
      <c r="T241" s="1"/>
      <c r="U241" s="119"/>
      <c r="V241" s="41"/>
      <c r="W241" s="1"/>
    </row>
    <row r="242" spans="1:23" s="95" customFormat="1" ht="14.25" customHeight="1">
      <c r="A242" s="367"/>
      <c r="B242" s="379"/>
      <c r="C242" s="369"/>
      <c r="D242" s="349" t="s">
        <v>48</v>
      </c>
      <c r="E242" s="2" t="s">
        <v>0</v>
      </c>
      <c r="F242" s="2"/>
      <c r="G242" s="2"/>
      <c r="H242" s="303"/>
      <c r="I242" s="1"/>
      <c r="J242" s="303"/>
      <c r="K242" s="1"/>
      <c r="L242" s="303">
        <v>832.68</v>
      </c>
      <c r="M242" s="37">
        <f t="shared" ref="M242:M243" si="209">ROUND(G242*L242,2)</f>
        <v>0</v>
      </c>
      <c r="N242" s="37">
        <f>ROUND(M242,2)</f>
        <v>0</v>
      </c>
      <c r="O242" s="86"/>
      <c r="P242" s="2"/>
      <c r="Q242" s="119"/>
      <c r="R242" s="1"/>
      <c r="S242" s="119"/>
      <c r="T242" s="1"/>
      <c r="U242" s="119"/>
      <c r="V242" s="41"/>
      <c r="W242" s="1"/>
    </row>
    <row r="243" spans="1:23" s="95" customFormat="1" ht="14.25" customHeight="1">
      <c r="A243" s="367"/>
      <c r="B243" s="379"/>
      <c r="C243" s="369"/>
      <c r="D243" s="349"/>
      <c r="E243" s="2" t="s">
        <v>1</v>
      </c>
      <c r="F243" s="2"/>
      <c r="G243" s="2"/>
      <c r="H243" s="303"/>
      <c r="I243" s="1"/>
      <c r="J243" s="303"/>
      <c r="K243" s="1"/>
      <c r="L243" s="303">
        <v>832.68</v>
      </c>
      <c r="M243" s="37">
        <f t="shared" si="209"/>
        <v>0</v>
      </c>
      <c r="N243" s="37">
        <f t="shared" ref="N243:N245" si="210">ROUND(M243,2)</f>
        <v>0</v>
      </c>
      <c r="O243" s="86"/>
      <c r="P243" s="2"/>
      <c r="Q243" s="119"/>
      <c r="R243" s="1"/>
      <c r="S243" s="119"/>
      <c r="T243" s="1"/>
      <c r="U243" s="119"/>
      <c r="V243" s="41"/>
      <c r="W243" s="1"/>
    </row>
    <row r="244" spans="1:23" s="95" customFormat="1" ht="14.25" customHeight="1">
      <c r="A244" s="367"/>
      <c r="B244" s="379"/>
      <c r="C244" s="369"/>
      <c r="D244" s="349"/>
      <c r="E244" s="2" t="s">
        <v>2</v>
      </c>
      <c r="F244" s="2"/>
      <c r="G244" s="2"/>
      <c r="H244" s="303"/>
      <c r="I244" s="1"/>
      <c r="J244" s="303"/>
      <c r="K244" s="1"/>
      <c r="L244" s="303">
        <v>832.68</v>
      </c>
      <c r="M244" s="37">
        <f>ROUND(G244*L244,2)</f>
        <v>0</v>
      </c>
      <c r="N244" s="37">
        <f t="shared" si="210"/>
        <v>0</v>
      </c>
      <c r="O244" s="86"/>
      <c r="P244" s="2"/>
      <c r="Q244" s="119"/>
      <c r="R244" s="1"/>
      <c r="S244" s="119"/>
      <c r="T244" s="1"/>
      <c r="U244" s="119"/>
      <c r="V244" s="41"/>
      <c r="W244" s="1"/>
    </row>
    <row r="245" spans="1:23" s="95" customFormat="1" ht="14.25" customHeight="1">
      <c r="A245" s="367"/>
      <c r="B245" s="379"/>
      <c r="C245" s="369"/>
      <c r="D245" s="349"/>
      <c r="E245" s="2" t="s">
        <v>3</v>
      </c>
      <c r="F245" s="2"/>
      <c r="G245" s="2"/>
      <c r="H245" s="303"/>
      <c r="I245" s="1"/>
      <c r="J245" s="303"/>
      <c r="K245" s="1"/>
      <c r="L245" s="303">
        <v>832.68</v>
      </c>
      <c r="M245" s="37">
        <f t="shared" ref="M245" si="211">ROUND(G245*L245,2)</f>
        <v>0</v>
      </c>
      <c r="N245" s="37">
        <f t="shared" si="210"/>
        <v>0</v>
      </c>
      <c r="O245" s="86"/>
      <c r="P245" s="2"/>
      <c r="Q245" s="119"/>
      <c r="R245" s="1"/>
      <c r="S245" s="119"/>
      <c r="T245" s="1"/>
      <c r="U245" s="119"/>
      <c r="V245" s="41"/>
      <c r="W245" s="1"/>
    </row>
    <row r="246" spans="1:23" s="95" customFormat="1" ht="14.25" customHeight="1">
      <c r="A246" s="367"/>
      <c r="B246" s="379"/>
      <c r="C246" s="369"/>
      <c r="D246" s="349"/>
      <c r="E246" s="2" t="s">
        <v>29</v>
      </c>
      <c r="F246" s="2"/>
      <c r="G246" s="1">
        <f>SUM(G242:G245)</f>
        <v>0</v>
      </c>
      <c r="H246" s="303"/>
      <c r="I246" s="1">
        <f>SUM(I242:I245)</f>
        <v>0</v>
      </c>
      <c r="J246" s="303"/>
      <c r="K246" s="1">
        <f>SUM(K242:K245)</f>
        <v>0</v>
      </c>
      <c r="L246" s="303"/>
      <c r="M246" s="1">
        <f>SUM(M242:M245)</f>
        <v>0</v>
      </c>
      <c r="N246" s="1">
        <f>SUM(N242:N245)</f>
        <v>0</v>
      </c>
      <c r="O246" s="86"/>
      <c r="P246" s="2"/>
      <c r="Q246" s="119"/>
      <c r="R246" s="1"/>
      <c r="S246" s="119"/>
      <c r="T246" s="1"/>
      <c r="U246" s="119"/>
      <c r="V246" s="41"/>
      <c r="W246" s="1"/>
    </row>
    <row r="247" spans="1:23" s="95" customFormat="1" ht="14.25" customHeight="1">
      <c r="A247" s="367"/>
      <c r="B247" s="379"/>
      <c r="C247" s="369"/>
      <c r="D247" s="349" t="s">
        <v>32</v>
      </c>
      <c r="E247" s="2" t="s">
        <v>0</v>
      </c>
      <c r="F247" s="2"/>
      <c r="G247" s="2"/>
      <c r="H247" s="303"/>
      <c r="I247" s="1"/>
      <c r="J247" s="303"/>
      <c r="K247" s="1"/>
      <c r="L247" s="303">
        <v>1982.68</v>
      </c>
      <c r="M247" s="37">
        <f t="shared" ref="M247:M248" si="212">ROUND(G247*L247,2)</f>
        <v>0</v>
      </c>
      <c r="N247" s="37">
        <f>ROUND(M247,2)</f>
        <v>0</v>
      </c>
      <c r="O247" s="86"/>
      <c r="P247" s="2"/>
      <c r="Q247" s="119"/>
      <c r="R247" s="1"/>
      <c r="S247" s="119"/>
      <c r="T247" s="1"/>
      <c r="U247" s="119"/>
      <c r="V247" s="41"/>
      <c r="W247" s="1"/>
    </row>
    <row r="248" spans="1:23" s="95" customFormat="1" ht="14.25" customHeight="1">
      <c r="A248" s="367"/>
      <c r="B248" s="379"/>
      <c r="C248" s="369"/>
      <c r="D248" s="349"/>
      <c r="E248" s="2" t="s">
        <v>1</v>
      </c>
      <c r="F248" s="2"/>
      <c r="G248" s="2"/>
      <c r="H248" s="303"/>
      <c r="I248" s="1"/>
      <c r="J248" s="303"/>
      <c r="K248" s="1"/>
      <c r="L248" s="303">
        <v>1982.68</v>
      </c>
      <c r="M248" s="37">
        <f t="shared" si="212"/>
        <v>0</v>
      </c>
      <c r="N248" s="37">
        <f t="shared" ref="N248:N250" si="213">ROUND(M248,2)</f>
        <v>0</v>
      </c>
      <c r="O248" s="86"/>
      <c r="P248" s="2"/>
      <c r="Q248" s="119"/>
      <c r="R248" s="1"/>
      <c r="S248" s="119"/>
      <c r="T248" s="1"/>
      <c r="U248" s="119"/>
      <c r="V248" s="41"/>
      <c r="W248" s="1"/>
    </row>
    <row r="249" spans="1:23" s="95" customFormat="1" ht="14.25" customHeight="1">
      <c r="A249" s="367"/>
      <c r="B249" s="379"/>
      <c r="C249" s="369"/>
      <c r="D249" s="349"/>
      <c r="E249" s="2" t="s">
        <v>2</v>
      </c>
      <c r="F249" s="2"/>
      <c r="G249" s="2"/>
      <c r="H249" s="303"/>
      <c r="I249" s="1"/>
      <c r="J249" s="303"/>
      <c r="K249" s="1"/>
      <c r="L249" s="303">
        <v>1982.68</v>
      </c>
      <c r="M249" s="37">
        <f>ROUND(G249*L249,2)</f>
        <v>0</v>
      </c>
      <c r="N249" s="37">
        <f t="shared" si="213"/>
        <v>0</v>
      </c>
      <c r="O249" s="86"/>
      <c r="P249" s="2"/>
      <c r="Q249" s="119"/>
      <c r="R249" s="1"/>
      <c r="S249" s="119"/>
      <c r="T249" s="1"/>
      <c r="U249" s="119">
        <v>1649.4</v>
      </c>
      <c r="V249" s="37">
        <f>ROUND(P249*U249,2)</f>
        <v>0</v>
      </c>
      <c r="W249" s="37">
        <f>ROUND(V249*1.18,2)</f>
        <v>0</v>
      </c>
    </row>
    <row r="250" spans="1:23" s="95" customFormat="1" ht="14.25" customHeight="1">
      <c r="A250" s="367"/>
      <c r="B250" s="379"/>
      <c r="C250" s="369"/>
      <c r="D250" s="349"/>
      <c r="E250" s="2" t="s">
        <v>3</v>
      </c>
      <c r="F250" s="2"/>
      <c r="G250" s="2"/>
      <c r="H250" s="303"/>
      <c r="I250" s="1"/>
      <c r="J250" s="303"/>
      <c r="K250" s="1"/>
      <c r="L250" s="303">
        <v>1982.68</v>
      </c>
      <c r="M250" s="37">
        <f t="shared" ref="M250" si="214">ROUND(G250*L250,2)</f>
        <v>0</v>
      </c>
      <c r="N250" s="37">
        <f t="shared" si="213"/>
        <v>0</v>
      </c>
      <c r="O250" s="86"/>
      <c r="P250" s="2"/>
      <c r="Q250" s="119"/>
      <c r="R250" s="1"/>
      <c r="S250" s="119"/>
      <c r="T250" s="1"/>
      <c r="U250" s="119"/>
      <c r="V250" s="41"/>
      <c r="W250" s="1"/>
    </row>
    <row r="251" spans="1:23" s="95" customFormat="1" ht="14.25" customHeight="1">
      <c r="A251" s="367"/>
      <c r="B251" s="379"/>
      <c r="C251" s="369"/>
      <c r="D251" s="349"/>
      <c r="E251" s="2" t="s">
        <v>29</v>
      </c>
      <c r="F251" s="2"/>
      <c r="G251" s="1">
        <f>SUM(G247:G250)</f>
        <v>0</v>
      </c>
      <c r="H251" s="303"/>
      <c r="I251" s="1">
        <f>SUM(I247:I250)</f>
        <v>0</v>
      </c>
      <c r="J251" s="303"/>
      <c r="K251" s="1">
        <f>SUM(K247:K250)</f>
        <v>0</v>
      </c>
      <c r="L251" s="303"/>
      <c r="M251" s="1">
        <f>SUM(M247:M250)</f>
        <v>0</v>
      </c>
      <c r="N251" s="1">
        <f>SUM(N247:N250)</f>
        <v>0</v>
      </c>
      <c r="O251" s="86"/>
      <c r="P251" s="2"/>
      <c r="Q251" s="119"/>
      <c r="R251" s="1"/>
      <c r="S251" s="119"/>
      <c r="T251" s="1"/>
      <c r="U251" s="119"/>
      <c r="V251" s="41"/>
      <c r="W251" s="1"/>
    </row>
    <row r="252" spans="1:23" s="95" customFormat="1" ht="14.25" customHeight="1">
      <c r="A252" s="367"/>
      <c r="B252" s="379"/>
      <c r="C252" s="361" t="s">
        <v>34</v>
      </c>
      <c r="D252" s="349" t="s">
        <v>411</v>
      </c>
      <c r="E252" s="2" t="s">
        <v>0</v>
      </c>
      <c r="F252" s="2"/>
      <c r="G252" s="2"/>
      <c r="H252" s="303"/>
      <c r="I252" s="1"/>
      <c r="J252" s="303"/>
      <c r="K252" s="1"/>
      <c r="L252" s="303">
        <v>832.68</v>
      </c>
      <c r="M252" s="37">
        <f>ROUND(G252*L252,2)</f>
        <v>0</v>
      </c>
      <c r="N252" s="37">
        <f>ROUND(M252,2)</f>
        <v>0</v>
      </c>
      <c r="O252" s="86"/>
      <c r="P252" s="2"/>
      <c r="Q252" s="119"/>
      <c r="R252" s="1"/>
      <c r="S252" s="119"/>
      <c r="T252" s="1"/>
      <c r="U252" s="119"/>
      <c r="V252" s="41"/>
      <c r="W252" s="1"/>
    </row>
    <row r="253" spans="1:23" s="95" customFormat="1" ht="14.25" customHeight="1">
      <c r="A253" s="367"/>
      <c r="B253" s="379"/>
      <c r="C253" s="371"/>
      <c r="D253" s="349"/>
      <c r="E253" s="2" t="s">
        <v>1</v>
      </c>
      <c r="F253" s="2"/>
      <c r="G253" s="2"/>
      <c r="H253" s="303"/>
      <c r="I253" s="1"/>
      <c r="J253" s="303"/>
      <c r="K253" s="1"/>
      <c r="L253" s="303">
        <v>832.68</v>
      </c>
      <c r="M253" s="37">
        <f t="shared" ref="M253:M255" si="215">ROUND(G253*L253,2)</f>
        <v>0</v>
      </c>
      <c r="N253" s="37">
        <f t="shared" ref="N253:N254" si="216">ROUND(M253,2)</f>
        <v>0</v>
      </c>
      <c r="O253" s="86"/>
      <c r="P253" s="2"/>
      <c r="Q253" s="119"/>
      <c r="R253" s="1"/>
      <c r="S253" s="119"/>
      <c r="T253" s="1"/>
      <c r="U253" s="119"/>
      <c r="V253" s="41"/>
      <c r="W253" s="1"/>
    </row>
    <row r="254" spans="1:23" s="95" customFormat="1" ht="14.25" customHeight="1">
      <c r="A254" s="367"/>
      <c r="B254" s="379"/>
      <c r="C254" s="371"/>
      <c r="D254" s="349"/>
      <c r="E254" s="2" t="s">
        <v>2</v>
      </c>
      <c r="F254" s="2"/>
      <c r="G254" s="2">
        <v>0</v>
      </c>
      <c r="H254" s="303"/>
      <c r="I254" s="1"/>
      <c r="J254" s="303"/>
      <c r="K254" s="1"/>
      <c r="L254" s="303">
        <v>832.68</v>
      </c>
      <c r="M254" s="37">
        <f t="shared" si="215"/>
        <v>0</v>
      </c>
      <c r="N254" s="37">
        <f t="shared" si="216"/>
        <v>0</v>
      </c>
      <c r="O254" s="86"/>
      <c r="P254" s="2"/>
      <c r="Q254" s="1"/>
      <c r="R254" s="1"/>
      <c r="S254" s="119"/>
      <c r="T254" s="1"/>
      <c r="U254" s="119"/>
      <c r="V254" s="41"/>
      <c r="W254" s="1"/>
    </row>
    <row r="255" spans="1:23" s="95" customFormat="1" ht="14.25" customHeight="1">
      <c r="A255" s="367"/>
      <c r="B255" s="379"/>
      <c r="C255" s="371"/>
      <c r="D255" s="349"/>
      <c r="E255" s="2" t="s">
        <v>3</v>
      </c>
      <c r="F255" s="2"/>
      <c r="G255" s="2">
        <v>0.63500000000000001</v>
      </c>
      <c r="H255" s="303"/>
      <c r="I255" s="1"/>
      <c r="J255" s="303"/>
      <c r="K255" s="1"/>
      <c r="L255" s="303">
        <v>832.68</v>
      </c>
      <c r="M255" s="37">
        <f t="shared" si="215"/>
        <v>528.75</v>
      </c>
      <c r="N255" s="37">
        <f>ROUND(M255,2)</f>
        <v>528.75</v>
      </c>
      <c r="O255" s="86"/>
      <c r="P255" s="2"/>
      <c r="Q255" s="119"/>
      <c r="R255" s="1"/>
      <c r="S255" s="119"/>
      <c r="T255" s="1"/>
      <c r="U255" s="119"/>
      <c r="V255" s="41"/>
      <c r="W255" s="1"/>
    </row>
    <row r="256" spans="1:23" s="95" customFormat="1" ht="14.25" customHeight="1">
      <c r="A256" s="367"/>
      <c r="B256" s="379"/>
      <c r="C256" s="371"/>
      <c r="D256" s="349"/>
      <c r="E256" s="2" t="s">
        <v>29</v>
      </c>
      <c r="F256" s="2"/>
      <c r="G256" s="1">
        <f>SUM(G252:G255)</f>
        <v>0.63500000000000001</v>
      </c>
      <c r="H256" s="303"/>
      <c r="I256" s="1">
        <f>SUM(I252:I255)</f>
        <v>0</v>
      </c>
      <c r="J256" s="303"/>
      <c r="K256" s="1">
        <f>SUM(K252:K255)</f>
        <v>0</v>
      </c>
      <c r="L256" s="303"/>
      <c r="M256" s="1">
        <f>SUM(M252:M255)</f>
        <v>528.75</v>
      </c>
      <c r="N256" s="1">
        <f>SUM(N252:N255)</f>
        <v>528.75</v>
      </c>
      <c r="O256" s="86"/>
      <c r="P256" s="2"/>
      <c r="Q256" s="119"/>
      <c r="R256" s="1"/>
      <c r="S256" s="119"/>
      <c r="T256" s="1"/>
      <c r="U256" s="119"/>
      <c r="V256" s="41"/>
      <c r="W256" s="1"/>
    </row>
    <row r="257" spans="1:23" s="95" customFormat="1" ht="14.25" customHeight="1">
      <c r="A257" s="367"/>
      <c r="B257" s="379"/>
      <c r="C257" s="371"/>
      <c r="D257" s="349" t="s">
        <v>412</v>
      </c>
      <c r="E257" s="2" t="s">
        <v>0</v>
      </c>
      <c r="F257" s="2"/>
      <c r="G257" s="2"/>
      <c r="H257" s="1"/>
      <c r="I257" s="1"/>
      <c r="J257" s="303"/>
      <c r="K257" s="1"/>
      <c r="L257" s="303">
        <v>1982.68</v>
      </c>
      <c r="M257" s="37">
        <f>ROUND(G257*L257,2)</f>
        <v>0</v>
      </c>
      <c r="N257" s="37">
        <f>ROUND(M257,2)</f>
        <v>0</v>
      </c>
      <c r="O257" s="86"/>
      <c r="P257" s="2"/>
      <c r="Q257" s="1"/>
      <c r="R257" s="1"/>
      <c r="S257" s="119"/>
      <c r="T257" s="1"/>
      <c r="U257" s="119"/>
      <c r="V257" s="41"/>
      <c r="W257" s="1"/>
    </row>
    <row r="258" spans="1:23" s="95" customFormat="1" ht="14.25" customHeight="1">
      <c r="A258" s="367"/>
      <c r="B258" s="379"/>
      <c r="C258" s="371"/>
      <c r="D258" s="349"/>
      <c r="E258" s="2" t="s">
        <v>1</v>
      </c>
      <c r="F258" s="2"/>
      <c r="G258" s="2"/>
      <c r="H258" s="1"/>
      <c r="I258" s="1"/>
      <c r="J258" s="303"/>
      <c r="K258" s="1"/>
      <c r="L258" s="303">
        <v>1982.68</v>
      </c>
      <c r="M258" s="37">
        <f t="shared" ref="M258:M260" si="217">ROUND(G258*L258,2)</f>
        <v>0</v>
      </c>
      <c r="N258" s="37">
        <f t="shared" ref="N258:N260" si="218">ROUND(M258,2)</f>
        <v>0</v>
      </c>
      <c r="O258" s="86"/>
      <c r="P258" s="2"/>
      <c r="Q258" s="1"/>
      <c r="R258" s="1"/>
      <c r="S258" s="119"/>
      <c r="T258" s="1"/>
      <c r="U258" s="119"/>
      <c r="V258" s="41"/>
      <c r="W258" s="1"/>
    </row>
    <row r="259" spans="1:23" s="95" customFormat="1" ht="14.25" customHeight="1">
      <c r="A259" s="367"/>
      <c r="B259" s="379"/>
      <c r="C259" s="371"/>
      <c r="D259" s="349"/>
      <c r="E259" s="2" t="s">
        <v>2</v>
      </c>
      <c r="F259" s="2"/>
      <c r="G259" s="2">
        <v>28.16</v>
      </c>
      <c r="H259" s="1"/>
      <c r="I259" s="1"/>
      <c r="J259" s="303"/>
      <c r="K259" s="1"/>
      <c r="L259" s="303">
        <v>1982.68</v>
      </c>
      <c r="M259" s="37">
        <f t="shared" si="217"/>
        <v>55832.27</v>
      </c>
      <c r="N259" s="37">
        <f t="shared" si="218"/>
        <v>55832.27</v>
      </c>
      <c r="O259" s="86"/>
      <c r="P259" s="2"/>
      <c r="Q259" s="1"/>
      <c r="R259" s="1"/>
      <c r="S259" s="119"/>
      <c r="T259" s="1"/>
      <c r="U259" s="119"/>
      <c r="V259" s="41"/>
      <c r="W259" s="1"/>
    </row>
    <row r="260" spans="1:23" s="95" customFormat="1" ht="14.25" customHeight="1">
      <c r="A260" s="367"/>
      <c r="B260" s="379"/>
      <c r="C260" s="371"/>
      <c r="D260" s="349"/>
      <c r="E260" s="2" t="s">
        <v>3</v>
      </c>
      <c r="F260" s="2"/>
      <c r="G260" s="2">
        <v>7.5220000000000002</v>
      </c>
      <c r="H260" s="1"/>
      <c r="I260" s="1"/>
      <c r="J260" s="303"/>
      <c r="K260" s="1"/>
      <c r="L260" s="303">
        <v>1982.68</v>
      </c>
      <c r="M260" s="37">
        <f t="shared" si="217"/>
        <v>14913.72</v>
      </c>
      <c r="N260" s="37">
        <f t="shared" si="218"/>
        <v>14913.72</v>
      </c>
      <c r="O260" s="86"/>
      <c r="P260" s="2"/>
      <c r="Q260" s="1"/>
      <c r="R260" s="1"/>
      <c r="S260" s="119"/>
      <c r="T260" s="1"/>
      <c r="U260" s="119"/>
      <c r="V260" s="41"/>
      <c r="W260" s="1"/>
    </row>
    <row r="261" spans="1:23" s="95" customFormat="1" ht="14.25" customHeight="1">
      <c r="A261" s="367"/>
      <c r="B261" s="379"/>
      <c r="C261" s="371"/>
      <c r="D261" s="349"/>
      <c r="E261" s="2" t="s">
        <v>29</v>
      </c>
      <c r="F261" s="2"/>
      <c r="G261" s="1">
        <f>SUM(G257:G260)</f>
        <v>35.682000000000002</v>
      </c>
      <c r="H261" s="303"/>
      <c r="I261" s="1">
        <f>SUM(I257:I260)</f>
        <v>0</v>
      </c>
      <c r="J261" s="303"/>
      <c r="K261" s="1">
        <f>SUM(K257:K260)</f>
        <v>0</v>
      </c>
      <c r="L261" s="303"/>
      <c r="M261" s="1">
        <f>SUM(M257:M260)</f>
        <v>70745.989999999991</v>
      </c>
      <c r="N261" s="1">
        <f>SUM(N257:N260)</f>
        <v>70745.989999999991</v>
      </c>
      <c r="O261" s="86"/>
      <c r="P261" s="2"/>
      <c r="Q261" s="1"/>
      <c r="R261" s="1"/>
      <c r="S261" s="119"/>
      <c r="T261" s="1"/>
      <c r="U261" s="119"/>
      <c r="V261" s="41"/>
      <c r="W261" s="1"/>
    </row>
    <row r="262" spans="1:23" s="95" customFormat="1" ht="14.25" customHeight="1">
      <c r="A262" s="367"/>
      <c r="B262" s="379"/>
      <c r="C262" s="371"/>
      <c r="D262" s="349" t="s">
        <v>413</v>
      </c>
      <c r="E262" s="2" t="s">
        <v>0</v>
      </c>
      <c r="F262" s="2"/>
      <c r="G262" s="2"/>
      <c r="H262" s="1"/>
      <c r="I262" s="1"/>
      <c r="J262" s="303"/>
      <c r="K262" s="1"/>
      <c r="L262" s="303">
        <v>1641.02</v>
      </c>
      <c r="M262" s="37">
        <f t="shared" ref="M262:M263" si="219">ROUND(G262*L262,2)</f>
        <v>0</v>
      </c>
      <c r="N262" s="37">
        <f>ROUND(M262,2)</f>
        <v>0</v>
      </c>
      <c r="O262" s="86"/>
      <c r="P262" s="2"/>
      <c r="Q262" s="1"/>
      <c r="R262" s="1"/>
      <c r="S262" s="119"/>
      <c r="T262" s="1"/>
      <c r="U262" s="119"/>
      <c r="V262" s="41"/>
      <c r="W262" s="1"/>
    </row>
    <row r="263" spans="1:23" s="95" customFormat="1" ht="14.25" customHeight="1">
      <c r="A263" s="367"/>
      <c r="B263" s="379"/>
      <c r="C263" s="371"/>
      <c r="D263" s="349"/>
      <c r="E263" s="2" t="s">
        <v>1</v>
      </c>
      <c r="F263" s="2"/>
      <c r="G263" s="2"/>
      <c r="H263" s="1"/>
      <c r="I263" s="1"/>
      <c r="J263" s="303"/>
      <c r="K263" s="1"/>
      <c r="L263" s="303">
        <v>1641.02</v>
      </c>
      <c r="M263" s="37">
        <f t="shared" si="219"/>
        <v>0</v>
      </c>
      <c r="N263" s="37">
        <f t="shared" ref="N263:N265" si="220">ROUND(M263,2)</f>
        <v>0</v>
      </c>
      <c r="O263" s="86"/>
      <c r="P263" s="2"/>
      <c r="Q263" s="1"/>
      <c r="R263" s="1"/>
      <c r="S263" s="119"/>
      <c r="T263" s="1"/>
      <c r="U263" s="119"/>
      <c r="V263" s="41"/>
      <c r="W263" s="1"/>
    </row>
    <row r="264" spans="1:23" s="95" customFormat="1" ht="14.25" customHeight="1">
      <c r="A264" s="367"/>
      <c r="B264" s="379"/>
      <c r="C264" s="371"/>
      <c r="D264" s="349"/>
      <c r="E264" s="2" t="s">
        <v>2</v>
      </c>
      <c r="F264" s="2"/>
      <c r="G264" s="79">
        <v>31.111999999999998</v>
      </c>
      <c r="H264" s="1"/>
      <c r="I264" s="1"/>
      <c r="J264" s="303"/>
      <c r="K264" s="1"/>
      <c r="L264" s="303">
        <v>1641.02</v>
      </c>
      <c r="M264" s="37">
        <f>ROUND(G264*L264,2)</f>
        <v>51055.41</v>
      </c>
      <c r="N264" s="37">
        <f t="shared" si="220"/>
        <v>51055.41</v>
      </c>
      <c r="O264" s="86"/>
      <c r="P264" s="79"/>
      <c r="Q264" s="1"/>
      <c r="R264" s="1"/>
      <c r="S264" s="119"/>
      <c r="T264" s="1"/>
      <c r="U264" s="119">
        <v>810.42</v>
      </c>
      <c r="V264" s="37">
        <f>ROUND(P264*U264,2)</f>
        <v>0</v>
      </c>
      <c r="W264" s="37">
        <f>ROUND(V264*1.18,2)</f>
        <v>0</v>
      </c>
    </row>
    <row r="265" spans="1:23" s="95" customFormat="1" ht="14.25" customHeight="1">
      <c r="A265" s="367"/>
      <c r="B265" s="379"/>
      <c r="C265" s="371"/>
      <c r="D265" s="349"/>
      <c r="E265" s="2" t="s">
        <v>3</v>
      </c>
      <c r="F265" s="2"/>
      <c r="G265" s="2">
        <v>630.33000000000004</v>
      </c>
      <c r="H265" s="1"/>
      <c r="I265" s="1"/>
      <c r="J265" s="303"/>
      <c r="K265" s="1"/>
      <c r="L265" s="303">
        <v>1641.02</v>
      </c>
      <c r="M265" s="37">
        <f>ROUND(G265*L265,2)</f>
        <v>1034384.14</v>
      </c>
      <c r="N265" s="37">
        <f t="shared" si="220"/>
        <v>1034384.14</v>
      </c>
      <c r="O265" s="86"/>
      <c r="P265" s="2"/>
      <c r="Q265" s="1"/>
      <c r="R265" s="1"/>
      <c r="S265" s="119"/>
      <c r="T265" s="1"/>
      <c r="U265" s="119">
        <v>810.42</v>
      </c>
      <c r="V265" s="37">
        <f>ROUND(P265*U265,2)</f>
        <v>0</v>
      </c>
      <c r="W265" s="37">
        <f>ROUND(V265*1.18,2)</f>
        <v>0</v>
      </c>
    </row>
    <row r="266" spans="1:23" s="95" customFormat="1" ht="14.25" customHeight="1">
      <c r="A266" s="367"/>
      <c r="B266" s="379"/>
      <c r="C266" s="371"/>
      <c r="D266" s="349"/>
      <c r="E266" s="2" t="s">
        <v>29</v>
      </c>
      <c r="F266" s="2"/>
      <c r="G266" s="1">
        <f>SUM(G262:G265)</f>
        <v>661.44200000000001</v>
      </c>
      <c r="H266" s="303"/>
      <c r="I266" s="1">
        <f>SUM(I262:I265)</f>
        <v>0</v>
      </c>
      <c r="J266" s="303"/>
      <c r="K266" s="1">
        <f>SUM(K262:K265)</f>
        <v>0</v>
      </c>
      <c r="L266" s="303"/>
      <c r="M266" s="1">
        <f>SUM(M262:M265)</f>
        <v>1085439.55</v>
      </c>
      <c r="N266" s="1">
        <f>SUM(N262:N265)</f>
        <v>1085439.55</v>
      </c>
      <c r="O266" s="86"/>
      <c r="P266" s="2"/>
      <c r="Q266" s="1"/>
      <c r="R266" s="1"/>
      <c r="S266" s="119"/>
      <c r="T266" s="1"/>
      <c r="U266" s="119"/>
      <c r="V266" s="41"/>
      <c r="W266" s="1"/>
    </row>
    <row r="267" spans="1:23" s="95" customFormat="1" ht="14.25" customHeight="1">
      <c r="A267" s="367"/>
      <c r="B267" s="379"/>
      <c r="C267" s="371"/>
      <c r="D267" s="349" t="s">
        <v>414</v>
      </c>
      <c r="E267" s="2" t="s">
        <v>0</v>
      </c>
      <c r="F267" s="2"/>
      <c r="G267" s="2"/>
      <c r="H267" s="1"/>
      <c r="I267" s="1"/>
      <c r="J267" s="303"/>
      <c r="K267" s="1"/>
      <c r="L267" s="303">
        <v>3291.02</v>
      </c>
      <c r="M267" s="37">
        <f t="shared" ref="M267:M270" si="221">ROUND(G267*L267,2)</f>
        <v>0</v>
      </c>
      <c r="N267" s="37">
        <f>ROUND(M267,2)</f>
        <v>0</v>
      </c>
      <c r="O267" s="86"/>
      <c r="P267" s="2"/>
      <c r="Q267" s="1"/>
      <c r="R267" s="1"/>
      <c r="S267" s="119"/>
      <c r="T267" s="1"/>
      <c r="U267" s="119"/>
      <c r="V267" s="41"/>
      <c r="W267" s="1"/>
    </row>
    <row r="268" spans="1:23" s="95" customFormat="1" ht="14.25" customHeight="1">
      <c r="A268" s="367"/>
      <c r="B268" s="379"/>
      <c r="C268" s="371"/>
      <c r="D268" s="349"/>
      <c r="E268" s="2" t="s">
        <v>1</v>
      </c>
      <c r="F268" s="2"/>
      <c r="G268" s="2"/>
      <c r="H268" s="1"/>
      <c r="I268" s="1"/>
      <c r="J268" s="303"/>
      <c r="K268" s="1"/>
      <c r="L268" s="303">
        <v>3291.02</v>
      </c>
      <c r="M268" s="37">
        <f t="shared" si="221"/>
        <v>0</v>
      </c>
      <c r="N268" s="37">
        <f t="shared" ref="N268:N270" si="222">ROUND(M268,2)</f>
        <v>0</v>
      </c>
      <c r="O268" s="86"/>
      <c r="P268" s="2"/>
      <c r="Q268" s="1"/>
      <c r="R268" s="1"/>
      <c r="S268" s="119"/>
      <c r="T268" s="1"/>
      <c r="U268" s="119"/>
      <c r="V268" s="41"/>
      <c r="W268" s="1"/>
    </row>
    <row r="269" spans="1:23" s="95" customFormat="1" ht="14.25" customHeight="1">
      <c r="A269" s="367"/>
      <c r="B269" s="379"/>
      <c r="C269" s="371"/>
      <c r="D269" s="349"/>
      <c r="E269" s="2" t="s">
        <v>2</v>
      </c>
      <c r="F269" s="2"/>
      <c r="G269" s="79">
        <v>10.574999999999999</v>
      </c>
      <c r="H269" s="1"/>
      <c r="I269" s="1"/>
      <c r="J269" s="303"/>
      <c r="K269" s="1"/>
      <c r="L269" s="303">
        <v>3291.02</v>
      </c>
      <c r="M269" s="37">
        <f t="shared" si="221"/>
        <v>34802.54</v>
      </c>
      <c r="N269" s="37">
        <f t="shared" si="222"/>
        <v>34802.54</v>
      </c>
      <c r="O269" s="86"/>
      <c r="P269" s="79"/>
      <c r="Q269" s="1"/>
      <c r="R269" s="1"/>
      <c r="S269" s="119"/>
      <c r="T269" s="1"/>
      <c r="U269" s="119">
        <v>1649.4</v>
      </c>
      <c r="V269" s="37">
        <f t="shared" ref="V269:V270" si="223">ROUND(P269*U269,2)</f>
        <v>0</v>
      </c>
      <c r="W269" s="37">
        <f t="shared" ref="W269:W270" si="224">ROUND(V269*1.18,2)</f>
        <v>0</v>
      </c>
    </row>
    <row r="270" spans="1:23" s="95" customFormat="1" ht="14.25" customHeight="1">
      <c r="A270" s="367"/>
      <c r="B270" s="379"/>
      <c r="C270" s="371"/>
      <c r="D270" s="349"/>
      <c r="E270" s="2" t="s">
        <v>3</v>
      </c>
      <c r="F270" s="2"/>
      <c r="G270" s="2">
        <v>179.66200000000001</v>
      </c>
      <c r="H270" s="1"/>
      <c r="I270" s="1"/>
      <c r="J270" s="303"/>
      <c r="K270" s="1"/>
      <c r="L270" s="303">
        <v>3291.02</v>
      </c>
      <c r="M270" s="37">
        <f t="shared" si="221"/>
        <v>591271.24</v>
      </c>
      <c r="N270" s="37">
        <f t="shared" si="222"/>
        <v>591271.24</v>
      </c>
      <c r="O270" s="86"/>
      <c r="P270" s="2"/>
      <c r="Q270" s="1"/>
      <c r="R270" s="1"/>
      <c r="S270" s="119"/>
      <c r="T270" s="1"/>
      <c r="U270" s="119">
        <v>1649.4</v>
      </c>
      <c r="V270" s="37">
        <f t="shared" si="223"/>
        <v>0</v>
      </c>
      <c r="W270" s="37">
        <f t="shared" si="224"/>
        <v>0</v>
      </c>
    </row>
    <row r="271" spans="1:23" s="95" customFormat="1" ht="14.25" customHeight="1">
      <c r="A271" s="367"/>
      <c r="B271" s="379"/>
      <c r="C271" s="372"/>
      <c r="D271" s="349"/>
      <c r="E271" s="2" t="s">
        <v>29</v>
      </c>
      <c r="F271" s="2"/>
      <c r="G271" s="1">
        <f>SUM(G267:G270)</f>
        <v>190.23699999999999</v>
      </c>
      <c r="H271" s="303"/>
      <c r="I271" s="1">
        <f>SUM(I267:I270)</f>
        <v>0</v>
      </c>
      <c r="J271" s="303"/>
      <c r="K271" s="1">
        <f>SUM(K267:K270)</f>
        <v>0</v>
      </c>
      <c r="L271" s="303"/>
      <c r="M271" s="1">
        <f>SUM(M267:M270)</f>
        <v>626073.78</v>
      </c>
      <c r="N271" s="1">
        <f>SUM(N267:N270)</f>
        <v>626073.78</v>
      </c>
      <c r="O271" s="86"/>
      <c r="P271" s="2"/>
      <c r="Q271" s="1"/>
      <c r="R271" s="1"/>
      <c r="S271" s="119"/>
      <c r="T271" s="1"/>
      <c r="U271" s="119"/>
      <c r="V271" s="41"/>
      <c r="W271" s="1"/>
    </row>
    <row r="272" spans="1:23" s="95" customFormat="1" ht="14.25" customHeight="1">
      <c r="A272" s="367"/>
      <c r="B272" s="379"/>
      <c r="C272" s="361" t="s">
        <v>34</v>
      </c>
      <c r="D272" s="349" t="s">
        <v>415</v>
      </c>
      <c r="E272" s="2" t="s">
        <v>0</v>
      </c>
      <c r="F272" s="2"/>
      <c r="G272" s="2"/>
      <c r="H272" s="303"/>
      <c r="I272" s="1"/>
      <c r="J272" s="303"/>
      <c r="K272" s="1"/>
      <c r="L272" s="303">
        <v>832.68</v>
      </c>
      <c r="M272" s="37">
        <f>ROUND(G272*L272,2)</f>
        <v>0</v>
      </c>
      <c r="N272" s="37">
        <f>ROUND(M272,2)</f>
        <v>0</v>
      </c>
      <c r="O272" s="86"/>
      <c r="P272" s="2"/>
      <c r="Q272" s="303"/>
      <c r="R272" s="1"/>
      <c r="S272" s="303"/>
      <c r="T272" s="1"/>
      <c r="U272" s="303"/>
      <c r="V272" s="41"/>
      <c r="W272" s="1"/>
    </row>
    <row r="273" spans="1:23" s="95" customFormat="1" ht="14.25" customHeight="1">
      <c r="A273" s="367"/>
      <c r="B273" s="379"/>
      <c r="C273" s="371"/>
      <c r="D273" s="349"/>
      <c r="E273" s="2" t="s">
        <v>1</v>
      </c>
      <c r="F273" s="2"/>
      <c r="G273" s="2"/>
      <c r="H273" s="303"/>
      <c r="I273" s="1"/>
      <c r="J273" s="303"/>
      <c r="K273" s="1"/>
      <c r="L273" s="303">
        <v>832.68</v>
      </c>
      <c r="M273" s="37">
        <f t="shared" ref="M273:M275" si="225">ROUND(G273*L273,2)</f>
        <v>0</v>
      </c>
      <c r="N273" s="37">
        <f t="shared" ref="N273:N275" si="226">ROUND(M273,2)</f>
        <v>0</v>
      </c>
      <c r="O273" s="86"/>
      <c r="P273" s="2"/>
      <c r="Q273" s="303"/>
      <c r="R273" s="1"/>
      <c r="S273" s="303"/>
      <c r="T273" s="1"/>
      <c r="U273" s="303"/>
      <c r="V273" s="41"/>
      <c r="W273" s="1"/>
    </row>
    <row r="274" spans="1:23" s="95" customFormat="1" ht="14.25" customHeight="1">
      <c r="A274" s="367"/>
      <c r="B274" s="379"/>
      <c r="C274" s="371"/>
      <c r="D274" s="349"/>
      <c r="E274" s="2" t="s">
        <v>2</v>
      </c>
      <c r="F274" s="2"/>
      <c r="G274" s="2">
        <v>0</v>
      </c>
      <c r="H274" s="303"/>
      <c r="I274" s="1"/>
      <c r="J274" s="303"/>
      <c r="K274" s="1"/>
      <c r="L274" s="303">
        <v>832.68</v>
      </c>
      <c r="M274" s="37">
        <f t="shared" si="225"/>
        <v>0</v>
      </c>
      <c r="N274" s="37">
        <f t="shared" si="226"/>
        <v>0</v>
      </c>
      <c r="O274" s="86"/>
      <c r="P274" s="2"/>
      <c r="Q274" s="1"/>
      <c r="R274" s="1"/>
      <c r="S274" s="303"/>
      <c r="T274" s="1"/>
      <c r="U274" s="303"/>
      <c r="V274" s="41"/>
      <c r="W274" s="1"/>
    </row>
    <row r="275" spans="1:23" s="95" customFormat="1" ht="14.25" customHeight="1">
      <c r="A275" s="367"/>
      <c r="B275" s="379"/>
      <c r="C275" s="371"/>
      <c r="D275" s="349"/>
      <c r="E275" s="2" t="s">
        <v>3</v>
      </c>
      <c r="F275" s="2"/>
      <c r="G275" s="2">
        <v>0.52500000000000002</v>
      </c>
      <c r="H275" s="303"/>
      <c r="I275" s="1"/>
      <c r="J275" s="303"/>
      <c r="K275" s="1"/>
      <c r="L275" s="303">
        <v>832.68</v>
      </c>
      <c r="M275" s="37">
        <f t="shared" si="225"/>
        <v>437.16</v>
      </c>
      <c r="N275" s="37">
        <f t="shared" si="226"/>
        <v>437.16</v>
      </c>
      <c r="O275" s="86"/>
      <c r="P275" s="2"/>
      <c r="Q275" s="303"/>
      <c r="R275" s="1"/>
      <c r="S275" s="303"/>
      <c r="T275" s="1"/>
      <c r="U275" s="303"/>
      <c r="V275" s="41"/>
      <c r="W275" s="1"/>
    </row>
    <row r="276" spans="1:23" s="95" customFormat="1" ht="14.25" customHeight="1">
      <c r="A276" s="367"/>
      <c r="B276" s="379"/>
      <c r="C276" s="371"/>
      <c r="D276" s="349"/>
      <c r="E276" s="2" t="s">
        <v>29</v>
      </c>
      <c r="F276" s="2"/>
      <c r="G276" s="1">
        <f>SUM(G272:G275)</f>
        <v>0.52500000000000002</v>
      </c>
      <c r="H276" s="303"/>
      <c r="I276" s="1">
        <f>SUM(I272:I275)</f>
        <v>0</v>
      </c>
      <c r="J276" s="303"/>
      <c r="K276" s="1">
        <f>SUM(K272:K275)</f>
        <v>0</v>
      </c>
      <c r="L276" s="303"/>
      <c r="M276" s="1">
        <f>SUM(M272:M275)</f>
        <v>437.16</v>
      </c>
      <c r="N276" s="1">
        <f>SUM(N272:N275)</f>
        <v>437.16</v>
      </c>
      <c r="O276" s="86"/>
      <c r="P276" s="2"/>
      <c r="Q276" s="303"/>
      <c r="R276" s="1"/>
      <c r="S276" s="303"/>
      <c r="T276" s="1"/>
      <c r="U276" s="303"/>
      <c r="V276" s="41"/>
      <c r="W276" s="1"/>
    </row>
    <row r="277" spans="1:23" s="95" customFormat="1" ht="14.25" customHeight="1">
      <c r="A277" s="367"/>
      <c r="B277" s="379"/>
      <c r="C277" s="371"/>
      <c r="D277" s="349" t="s">
        <v>416</v>
      </c>
      <c r="E277" s="2" t="s">
        <v>0</v>
      </c>
      <c r="F277" s="2"/>
      <c r="G277" s="2"/>
      <c r="H277" s="1"/>
      <c r="I277" s="1"/>
      <c r="J277" s="303"/>
      <c r="K277" s="1"/>
      <c r="L277" s="303">
        <v>1982.68</v>
      </c>
      <c r="M277" s="37">
        <f>ROUND(G277*L277,2)</f>
        <v>0</v>
      </c>
      <c r="N277" s="37">
        <f>ROUND(M277,2)</f>
        <v>0</v>
      </c>
      <c r="O277" s="86"/>
      <c r="P277" s="2"/>
      <c r="Q277" s="1"/>
      <c r="R277" s="1"/>
      <c r="S277" s="303"/>
      <c r="T277" s="1"/>
      <c r="U277" s="303"/>
      <c r="V277" s="41"/>
      <c r="W277" s="1"/>
    </row>
    <row r="278" spans="1:23" s="95" customFormat="1" ht="14.25" customHeight="1">
      <c r="A278" s="367"/>
      <c r="B278" s="379"/>
      <c r="C278" s="371"/>
      <c r="D278" s="349"/>
      <c r="E278" s="2" t="s">
        <v>1</v>
      </c>
      <c r="F278" s="2"/>
      <c r="G278" s="2"/>
      <c r="H278" s="1"/>
      <c r="I278" s="1"/>
      <c r="J278" s="303"/>
      <c r="K278" s="1"/>
      <c r="L278" s="303">
        <v>1982.68</v>
      </c>
      <c r="M278" s="37">
        <f t="shared" ref="M278:M280" si="227">ROUND(G278*L278,2)</f>
        <v>0</v>
      </c>
      <c r="N278" s="37">
        <f t="shared" ref="N278:N280" si="228">ROUND(M278,2)</f>
        <v>0</v>
      </c>
      <c r="O278" s="86"/>
      <c r="P278" s="2"/>
      <c r="Q278" s="1"/>
      <c r="R278" s="1"/>
      <c r="S278" s="303"/>
      <c r="T278" s="1"/>
      <c r="U278" s="303"/>
      <c r="V278" s="41"/>
      <c r="W278" s="1"/>
    </row>
    <row r="279" spans="1:23" s="95" customFormat="1" ht="14.25" customHeight="1">
      <c r="A279" s="367"/>
      <c r="B279" s="379"/>
      <c r="C279" s="371"/>
      <c r="D279" s="349"/>
      <c r="E279" s="2" t="s">
        <v>2</v>
      </c>
      <c r="F279" s="2"/>
      <c r="G279" s="2">
        <v>30.73</v>
      </c>
      <c r="H279" s="1"/>
      <c r="I279" s="1"/>
      <c r="J279" s="303"/>
      <c r="K279" s="1"/>
      <c r="L279" s="303">
        <v>1982.68</v>
      </c>
      <c r="M279" s="37">
        <f t="shared" si="227"/>
        <v>60927.76</v>
      </c>
      <c r="N279" s="37">
        <f t="shared" si="228"/>
        <v>60927.76</v>
      </c>
      <c r="O279" s="86"/>
      <c r="P279" s="2"/>
      <c r="Q279" s="1"/>
      <c r="R279" s="1"/>
      <c r="S279" s="303"/>
      <c r="T279" s="1"/>
      <c r="U279" s="303"/>
      <c r="V279" s="41"/>
      <c r="W279" s="1"/>
    </row>
    <row r="280" spans="1:23" s="95" customFormat="1" ht="14.25" customHeight="1">
      <c r="A280" s="367"/>
      <c r="B280" s="379"/>
      <c r="C280" s="371"/>
      <c r="D280" s="349"/>
      <c r="E280" s="2" t="s">
        <v>3</v>
      </c>
      <c r="F280" s="2"/>
      <c r="G280" s="2">
        <v>11.771000000000001</v>
      </c>
      <c r="H280" s="1"/>
      <c r="I280" s="1"/>
      <c r="J280" s="303"/>
      <c r="K280" s="1"/>
      <c r="L280" s="303">
        <v>1982.68</v>
      </c>
      <c r="M280" s="37">
        <f t="shared" si="227"/>
        <v>23338.13</v>
      </c>
      <c r="N280" s="37">
        <f t="shared" si="228"/>
        <v>23338.13</v>
      </c>
      <c r="O280" s="86"/>
      <c r="P280" s="2"/>
      <c r="Q280" s="1"/>
      <c r="R280" s="1"/>
      <c r="S280" s="303"/>
      <c r="T280" s="1"/>
      <c r="U280" s="303"/>
      <c r="V280" s="41"/>
      <c r="W280" s="1"/>
    </row>
    <row r="281" spans="1:23" s="95" customFormat="1" ht="14.25" customHeight="1">
      <c r="A281" s="367"/>
      <c r="B281" s="379"/>
      <c r="C281" s="371"/>
      <c r="D281" s="349"/>
      <c r="E281" s="2" t="s">
        <v>29</v>
      </c>
      <c r="F281" s="2"/>
      <c r="G281" s="1">
        <f>SUM(G277:G280)</f>
        <v>42.501000000000005</v>
      </c>
      <c r="H281" s="303"/>
      <c r="I281" s="1">
        <f>SUM(I277:I280)</f>
        <v>0</v>
      </c>
      <c r="J281" s="303"/>
      <c r="K281" s="1">
        <f>SUM(K277:K280)</f>
        <v>0</v>
      </c>
      <c r="L281" s="303"/>
      <c r="M281" s="1">
        <f>SUM(M277:M280)</f>
        <v>84265.89</v>
      </c>
      <c r="N281" s="1">
        <f>SUM(N277:N280)</f>
        <v>84265.89</v>
      </c>
      <c r="O281" s="86"/>
      <c r="P281" s="2"/>
      <c r="Q281" s="1"/>
      <c r="R281" s="1"/>
      <c r="S281" s="303"/>
      <c r="T281" s="1"/>
      <c r="U281" s="303"/>
      <c r="V281" s="41"/>
      <c r="W281" s="1"/>
    </row>
    <row r="282" spans="1:23" s="95" customFormat="1" ht="14.25" customHeight="1">
      <c r="A282" s="367"/>
      <c r="B282" s="379"/>
      <c r="C282" s="371"/>
      <c r="D282" s="349" t="s">
        <v>417</v>
      </c>
      <c r="E282" s="2" t="s">
        <v>0</v>
      </c>
      <c r="F282" s="2"/>
      <c r="G282" s="2"/>
      <c r="H282" s="1"/>
      <c r="I282" s="1"/>
      <c r="J282" s="303"/>
      <c r="K282" s="1"/>
      <c r="L282" s="303">
        <v>832.68</v>
      </c>
      <c r="M282" s="37">
        <f t="shared" ref="M282:M283" si="229">ROUND(G282*L282,2)</f>
        <v>0</v>
      </c>
      <c r="N282" s="37">
        <f>ROUND(M282,2)</f>
        <v>0</v>
      </c>
      <c r="O282" s="86"/>
      <c r="P282" s="2"/>
      <c r="Q282" s="1"/>
      <c r="R282" s="1"/>
      <c r="S282" s="303"/>
      <c r="T282" s="1"/>
      <c r="U282" s="303"/>
      <c r="V282" s="41"/>
      <c r="W282" s="1"/>
    </row>
    <row r="283" spans="1:23" s="95" customFormat="1" ht="14.25" customHeight="1">
      <c r="A283" s="367"/>
      <c r="B283" s="379"/>
      <c r="C283" s="371"/>
      <c r="D283" s="349"/>
      <c r="E283" s="2" t="s">
        <v>1</v>
      </c>
      <c r="F283" s="2"/>
      <c r="G283" s="2"/>
      <c r="H283" s="1"/>
      <c r="I283" s="1"/>
      <c r="J283" s="303"/>
      <c r="K283" s="1"/>
      <c r="L283" s="303">
        <v>832.68</v>
      </c>
      <c r="M283" s="37">
        <f t="shared" si="229"/>
        <v>0</v>
      </c>
      <c r="N283" s="37">
        <f t="shared" ref="N283:N285" si="230">ROUND(M283,2)</f>
        <v>0</v>
      </c>
      <c r="O283" s="86"/>
      <c r="P283" s="2"/>
      <c r="Q283" s="1"/>
      <c r="R283" s="1"/>
      <c r="S283" s="303"/>
      <c r="T283" s="1"/>
      <c r="U283" s="303"/>
      <c r="V283" s="41"/>
      <c r="W283" s="1"/>
    </row>
    <row r="284" spans="1:23" s="95" customFormat="1" ht="14.25" customHeight="1">
      <c r="A284" s="367"/>
      <c r="B284" s="379"/>
      <c r="C284" s="371"/>
      <c r="D284" s="349"/>
      <c r="E284" s="2" t="s">
        <v>2</v>
      </c>
      <c r="F284" s="2"/>
      <c r="G284" s="79">
        <v>28.922000000000001</v>
      </c>
      <c r="H284" s="1"/>
      <c r="I284" s="1"/>
      <c r="J284" s="303"/>
      <c r="K284" s="1"/>
      <c r="L284" s="303">
        <v>832.68</v>
      </c>
      <c r="M284" s="37">
        <f>ROUND(G284*L284,2)</f>
        <v>24082.77</v>
      </c>
      <c r="N284" s="37">
        <f t="shared" si="230"/>
        <v>24082.77</v>
      </c>
      <c r="O284" s="86"/>
      <c r="P284" s="79"/>
      <c r="Q284" s="1"/>
      <c r="R284" s="1"/>
      <c r="S284" s="303"/>
      <c r="T284" s="1"/>
      <c r="U284" s="303">
        <v>810.42</v>
      </c>
      <c r="V284" s="37">
        <f>ROUND(P284*U284,2)</f>
        <v>0</v>
      </c>
      <c r="W284" s="37">
        <f>ROUND(V284*1.18,2)</f>
        <v>0</v>
      </c>
    </row>
    <row r="285" spans="1:23" s="95" customFormat="1" ht="14.25" customHeight="1">
      <c r="A285" s="367"/>
      <c r="B285" s="379"/>
      <c r="C285" s="371"/>
      <c r="D285" s="349"/>
      <c r="E285" s="2" t="s">
        <v>3</v>
      </c>
      <c r="F285" s="2"/>
      <c r="G285" s="2">
        <v>40.200000000000003</v>
      </c>
      <c r="H285" s="1"/>
      <c r="I285" s="1"/>
      <c r="J285" s="303"/>
      <c r="K285" s="1"/>
      <c r="L285" s="303">
        <v>832.68</v>
      </c>
      <c r="M285" s="37">
        <f>ROUND(G285*L285,2)</f>
        <v>33473.74</v>
      </c>
      <c r="N285" s="37">
        <f t="shared" si="230"/>
        <v>33473.74</v>
      </c>
      <c r="O285" s="86"/>
      <c r="P285" s="2"/>
      <c r="Q285" s="1"/>
      <c r="R285" s="1"/>
      <c r="S285" s="303"/>
      <c r="T285" s="1"/>
      <c r="U285" s="303">
        <v>810.42</v>
      </c>
      <c r="V285" s="37">
        <f>ROUND(P285*U285,2)</f>
        <v>0</v>
      </c>
      <c r="W285" s="37">
        <f>ROUND(V285*1.18,2)</f>
        <v>0</v>
      </c>
    </row>
    <row r="286" spans="1:23" s="95" customFormat="1" ht="14.25" customHeight="1">
      <c r="A286" s="367"/>
      <c r="B286" s="379"/>
      <c r="C286" s="371"/>
      <c r="D286" s="349"/>
      <c r="E286" s="2" t="s">
        <v>29</v>
      </c>
      <c r="F286" s="2"/>
      <c r="G286" s="1">
        <f>SUM(G282:G285)</f>
        <v>69.122</v>
      </c>
      <c r="H286" s="303"/>
      <c r="I286" s="1">
        <f>SUM(I282:I285)</f>
        <v>0</v>
      </c>
      <c r="J286" s="303"/>
      <c r="K286" s="1">
        <f>SUM(K282:K285)</f>
        <v>0</v>
      </c>
      <c r="L286" s="303"/>
      <c r="M286" s="1">
        <f>SUM(M282:M285)</f>
        <v>57556.509999999995</v>
      </c>
      <c r="N286" s="1">
        <f>SUM(N282:N285)</f>
        <v>57556.509999999995</v>
      </c>
      <c r="O286" s="86"/>
      <c r="P286" s="2"/>
      <c r="Q286" s="1"/>
      <c r="R286" s="1"/>
      <c r="S286" s="303"/>
      <c r="T286" s="1"/>
      <c r="U286" s="303"/>
      <c r="V286" s="41"/>
      <c r="W286" s="1"/>
    </row>
    <row r="287" spans="1:23" s="95" customFormat="1" ht="14.25" customHeight="1">
      <c r="A287" s="367"/>
      <c r="B287" s="379"/>
      <c r="C287" s="371"/>
      <c r="D287" s="349" t="s">
        <v>418</v>
      </c>
      <c r="E287" s="2" t="s">
        <v>0</v>
      </c>
      <c r="F287" s="2"/>
      <c r="G287" s="2"/>
      <c r="H287" s="1"/>
      <c r="I287" s="1"/>
      <c r="J287" s="303"/>
      <c r="K287" s="1"/>
      <c r="L287" s="303">
        <v>1982.68</v>
      </c>
      <c r="M287" s="37">
        <f t="shared" ref="M287:M290" si="231">ROUND(G287*L287,2)</f>
        <v>0</v>
      </c>
      <c r="N287" s="37">
        <f>ROUND(M287,2)</f>
        <v>0</v>
      </c>
      <c r="O287" s="86"/>
      <c r="P287" s="2"/>
      <c r="Q287" s="1"/>
      <c r="R287" s="1"/>
      <c r="S287" s="303"/>
      <c r="T287" s="1"/>
      <c r="U287" s="303"/>
      <c r="V287" s="41"/>
      <c r="W287" s="1"/>
    </row>
    <row r="288" spans="1:23" s="95" customFormat="1" ht="14.25" customHeight="1">
      <c r="A288" s="367"/>
      <c r="B288" s="379"/>
      <c r="C288" s="371"/>
      <c r="D288" s="349"/>
      <c r="E288" s="2" t="s">
        <v>1</v>
      </c>
      <c r="F288" s="2"/>
      <c r="G288" s="2"/>
      <c r="H288" s="1"/>
      <c r="I288" s="1"/>
      <c r="J288" s="303"/>
      <c r="K288" s="1"/>
      <c r="L288" s="303">
        <v>1982.68</v>
      </c>
      <c r="M288" s="37">
        <f t="shared" si="231"/>
        <v>0</v>
      </c>
      <c r="N288" s="37">
        <f t="shared" ref="N288:N290" si="232">ROUND(M288,2)</f>
        <v>0</v>
      </c>
      <c r="O288" s="86"/>
      <c r="P288" s="2"/>
      <c r="Q288" s="1"/>
      <c r="R288" s="1"/>
      <c r="S288" s="303"/>
      <c r="T288" s="1"/>
      <c r="U288" s="303"/>
      <c r="V288" s="41"/>
      <c r="W288" s="1"/>
    </row>
    <row r="289" spans="1:23" s="95" customFormat="1" ht="14.25" customHeight="1">
      <c r="A289" s="367"/>
      <c r="B289" s="379"/>
      <c r="C289" s="371"/>
      <c r="D289" s="349"/>
      <c r="E289" s="2" t="s">
        <v>2</v>
      </c>
      <c r="F289" s="2"/>
      <c r="G289" s="79">
        <v>11.816000000000001</v>
      </c>
      <c r="H289" s="1"/>
      <c r="I289" s="1"/>
      <c r="J289" s="303"/>
      <c r="K289" s="1"/>
      <c r="L289" s="303">
        <v>1982.68</v>
      </c>
      <c r="M289" s="37">
        <f t="shared" si="231"/>
        <v>23427.35</v>
      </c>
      <c r="N289" s="37">
        <f t="shared" si="232"/>
        <v>23427.35</v>
      </c>
      <c r="O289" s="86"/>
      <c r="P289" s="79"/>
      <c r="Q289" s="1"/>
      <c r="R289" s="1"/>
      <c r="S289" s="303"/>
      <c r="T289" s="1"/>
      <c r="U289" s="303">
        <v>1649.4</v>
      </c>
      <c r="V289" s="37">
        <f t="shared" ref="V289:V290" si="233">ROUND(P289*U289,2)</f>
        <v>0</v>
      </c>
      <c r="W289" s="37">
        <f t="shared" ref="W289:W290" si="234">ROUND(V289*1.18,2)</f>
        <v>0</v>
      </c>
    </row>
    <row r="290" spans="1:23" s="95" customFormat="1" ht="14.25" customHeight="1">
      <c r="A290" s="367"/>
      <c r="B290" s="379"/>
      <c r="C290" s="371"/>
      <c r="D290" s="349"/>
      <c r="E290" s="2" t="s">
        <v>3</v>
      </c>
      <c r="F290" s="2"/>
      <c r="G290" s="2">
        <v>70.2</v>
      </c>
      <c r="H290" s="1"/>
      <c r="I290" s="1"/>
      <c r="J290" s="303"/>
      <c r="K290" s="1"/>
      <c r="L290" s="303">
        <v>1982.68</v>
      </c>
      <c r="M290" s="37">
        <f t="shared" si="231"/>
        <v>139184.14000000001</v>
      </c>
      <c r="N290" s="37">
        <f t="shared" si="232"/>
        <v>139184.14000000001</v>
      </c>
      <c r="O290" s="86"/>
      <c r="P290" s="2"/>
      <c r="Q290" s="1"/>
      <c r="R290" s="1"/>
      <c r="S290" s="303"/>
      <c r="T290" s="1"/>
      <c r="U290" s="303">
        <v>1649.4</v>
      </c>
      <c r="V290" s="37">
        <f t="shared" si="233"/>
        <v>0</v>
      </c>
      <c r="W290" s="37">
        <f t="shared" si="234"/>
        <v>0</v>
      </c>
    </row>
    <row r="291" spans="1:23" s="95" customFormat="1" ht="14.25" customHeight="1">
      <c r="A291" s="367"/>
      <c r="B291" s="379"/>
      <c r="C291" s="371"/>
      <c r="D291" s="349"/>
      <c r="E291" s="2" t="s">
        <v>29</v>
      </c>
      <c r="F291" s="2"/>
      <c r="G291" s="1">
        <f>SUM(G287:G290)</f>
        <v>82.016000000000005</v>
      </c>
      <c r="H291" s="303"/>
      <c r="I291" s="1">
        <f>SUM(I287:I290)</f>
        <v>0</v>
      </c>
      <c r="J291" s="303"/>
      <c r="K291" s="1">
        <f>SUM(K287:K290)</f>
        <v>0</v>
      </c>
      <c r="L291" s="303"/>
      <c r="M291" s="1">
        <f>SUM(M287:M290)</f>
        <v>162611.49000000002</v>
      </c>
      <c r="N291" s="1">
        <f>SUM(N287:N290)</f>
        <v>162611.49000000002</v>
      </c>
      <c r="O291" s="86"/>
      <c r="P291" s="2"/>
      <c r="Q291" s="1"/>
      <c r="R291" s="1"/>
      <c r="S291" s="303"/>
      <c r="T291" s="1"/>
      <c r="U291" s="303"/>
      <c r="V291" s="41"/>
      <c r="W291" s="1"/>
    </row>
    <row r="292" spans="1:23" s="95" customFormat="1" ht="14.25" customHeight="1">
      <c r="A292" s="367"/>
      <c r="B292" s="379"/>
      <c r="C292" s="371"/>
      <c r="D292" s="349" t="s">
        <v>419</v>
      </c>
      <c r="E292" s="2" t="s">
        <v>0</v>
      </c>
      <c r="F292" s="2"/>
      <c r="G292" s="2"/>
      <c r="H292" s="1"/>
      <c r="I292" s="1"/>
      <c r="J292" s="303"/>
      <c r="K292" s="1"/>
      <c r="L292" s="303">
        <v>1641.02</v>
      </c>
      <c r="M292" s="37">
        <f t="shared" ref="M292:M293" si="235">ROUND(G292*L292,2)</f>
        <v>0</v>
      </c>
      <c r="N292" s="37">
        <f>ROUND(M292,2)</f>
        <v>0</v>
      </c>
      <c r="O292" s="86"/>
      <c r="P292" s="2"/>
      <c r="Q292" s="1"/>
      <c r="R292" s="1"/>
      <c r="S292" s="303"/>
      <c r="T292" s="1"/>
      <c r="U292" s="303"/>
      <c r="V292" s="41"/>
      <c r="W292" s="1"/>
    </row>
    <row r="293" spans="1:23" s="95" customFormat="1" ht="14.25" customHeight="1">
      <c r="A293" s="367"/>
      <c r="B293" s="379"/>
      <c r="C293" s="371"/>
      <c r="D293" s="349"/>
      <c r="E293" s="2" t="s">
        <v>1</v>
      </c>
      <c r="F293" s="2"/>
      <c r="G293" s="2"/>
      <c r="H293" s="1"/>
      <c r="I293" s="1"/>
      <c r="J293" s="303"/>
      <c r="K293" s="1"/>
      <c r="L293" s="303">
        <v>1641.02</v>
      </c>
      <c r="M293" s="37">
        <f t="shared" si="235"/>
        <v>0</v>
      </c>
      <c r="N293" s="37">
        <f t="shared" ref="N293:N295" si="236">ROUND(M293,2)</f>
        <v>0</v>
      </c>
      <c r="O293" s="86"/>
      <c r="P293" s="2"/>
      <c r="Q293" s="1"/>
      <c r="R293" s="1"/>
      <c r="S293" s="303"/>
      <c r="T293" s="1"/>
      <c r="U293" s="303"/>
      <c r="V293" s="41"/>
      <c r="W293" s="1"/>
    </row>
    <row r="294" spans="1:23" s="95" customFormat="1" ht="14.25" customHeight="1">
      <c r="A294" s="367"/>
      <c r="B294" s="379"/>
      <c r="C294" s="371"/>
      <c r="D294" s="349"/>
      <c r="E294" s="2" t="s">
        <v>2</v>
      </c>
      <c r="F294" s="2"/>
      <c r="G294" s="79">
        <v>28.922000000000001</v>
      </c>
      <c r="H294" s="1"/>
      <c r="I294" s="1"/>
      <c r="J294" s="303"/>
      <c r="K294" s="1"/>
      <c r="L294" s="303">
        <v>1641.02</v>
      </c>
      <c r="M294" s="37">
        <f>ROUND(G294*L294,2)</f>
        <v>47461.58</v>
      </c>
      <c r="N294" s="37">
        <f t="shared" si="236"/>
        <v>47461.58</v>
      </c>
      <c r="O294" s="86"/>
      <c r="P294" s="79"/>
      <c r="Q294" s="1"/>
      <c r="R294" s="1"/>
      <c r="S294" s="303"/>
      <c r="T294" s="1"/>
      <c r="U294" s="303">
        <v>810.42</v>
      </c>
      <c r="V294" s="37">
        <f>ROUND(P294*U294,2)</f>
        <v>0</v>
      </c>
      <c r="W294" s="37">
        <f>ROUND(V294*1.18,2)</f>
        <v>0</v>
      </c>
    </row>
    <row r="295" spans="1:23" s="95" customFormat="1" ht="14.25" customHeight="1">
      <c r="A295" s="367"/>
      <c r="B295" s="379"/>
      <c r="C295" s="371"/>
      <c r="D295" s="349"/>
      <c r="E295" s="2" t="s">
        <v>3</v>
      </c>
      <c r="F295" s="2"/>
      <c r="G295" s="2">
        <v>130.19999999999999</v>
      </c>
      <c r="H295" s="1"/>
      <c r="I295" s="1"/>
      <c r="J295" s="303"/>
      <c r="K295" s="1"/>
      <c r="L295" s="303">
        <v>1641.02</v>
      </c>
      <c r="M295" s="37">
        <f>ROUND(G295*L295,2)</f>
        <v>213660.79999999999</v>
      </c>
      <c r="N295" s="37">
        <f t="shared" si="236"/>
        <v>213660.79999999999</v>
      </c>
      <c r="O295" s="86"/>
      <c r="P295" s="2"/>
      <c r="Q295" s="1"/>
      <c r="R295" s="1"/>
      <c r="S295" s="303"/>
      <c r="T295" s="1"/>
      <c r="U295" s="303">
        <v>810.42</v>
      </c>
      <c r="V295" s="37">
        <f>ROUND(P295*U295,2)</f>
        <v>0</v>
      </c>
      <c r="W295" s="37">
        <f>ROUND(V295*1.18,2)</f>
        <v>0</v>
      </c>
    </row>
    <row r="296" spans="1:23" s="95" customFormat="1" ht="14.25" customHeight="1">
      <c r="A296" s="367"/>
      <c r="B296" s="379"/>
      <c r="C296" s="371"/>
      <c r="D296" s="349"/>
      <c r="E296" s="2" t="s">
        <v>29</v>
      </c>
      <c r="F296" s="2"/>
      <c r="G296" s="1">
        <f>SUM(G292:G295)</f>
        <v>159.12199999999999</v>
      </c>
      <c r="H296" s="303"/>
      <c r="I296" s="1">
        <f>SUM(I292:I295)</f>
        <v>0</v>
      </c>
      <c r="J296" s="303"/>
      <c r="K296" s="1">
        <f>SUM(K292:K295)</f>
        <v>0</v>
      </c>
      <c r="L296" s="303"/>
      <c r="M296" s="1">
        <f>SUM(M292:M295)</f>
        <v>261122.38</v>
      </c>
      <c r="N296" s="1">
        <f>SUM(N292:N295)</f>
        <v>261122.38</v>
      </c>
      <c r="O296" s="86"/>
      <c r="P296" s="2"/>
      <c r="Q296" s="1"/>
      <c r="R296" s="1"/>
      <c r="S296" s="303"/>
      <c r="T296" s="1"/>
      <c r="U296" s="303"/>
      <c r="V296" s="41"/>
      <c r="W296" s="1"/>
    </row>
    <row r="297" spans="1:23" s="95" customFormat="1" ht="14.25" customHeight="1">
      <c r="A297" s="367"/>
      <c r="B297" s="379"/>
      <c r="C297" s="371"/>
      <c r="D297" s="349" t="s">
        <v>420</v>
      </c>
      <c r="E297" s="2" t="s">
        <v>0</v>
      </c>
      <c r="F297" s="2"/>
      <c r="G297" s="2"/>
      <c r="H297" s="1"/>
      <c r="I297" s="1"/>
      <c r="J297" s="303"/>
      <c r="K297" s="1"/>
      <c r="L297" s="303">
        <v>3291.02</v>
      </c>
      <c r="M297" s="37">
        <f t="shared" ref="M297:M300" si="237">ROUND(G297*L297,2)</f>
        <v>0</v>
      </c>
      <c r="N297" s="37">
        <f>ROUND(M297,2)</f>
        <v>0</v>
      </c>
      <c r="O297" s="86"/>
      <c r="P297" s="2"/>
      <c r="Q297" s="1"/>
      <c r="R297" s="1"/>
      <c r="S297" s="303"/>
      <c r="T297" s="1"/>
      <c r="U297" s="303"/>
      <c r="V297" s="41"/>
      <c r="W297" s="1"/>
    </row>
    <row r="298" spans="1:23" s="95" customFormat="1" ht="14.25" customHeight="1">
      <c r="A298" s="367"/>
      <c r="B298" s="379"/>
      <c r="C298" s="371"/>
      <c r="D298" s="349"/>
      <c r="E298" s="2" t="s">
        <v>1</v>
      </c>
      <c r="F298" s="2"/>
      <c r="G298" s="2"/>
      <c r="H298" s="1"/>
      <c r="I298" s="1"/>
      <c r="J298" s="303"/>
      <c r="K298" s="1"/>
      <c r="L298" s="303">
        <v>3291.02</v>
      </c>
      <c r="M298" s="37">
        <f t="shared" si="237"/>
        <v>0</v>
      </c>
      <c r="N298" s="37">
        <f t="shared" ref="N298:N300" si="238">ROUND(M298,2)</f>
        <v>0</v>
      </c>
      <c r="O298" s="86"/>
      <c r="P298" s="2"/>
      <c r="Q298" s="1"/>
      <c r="R298" s="1"/>
      <c r="S298" s="303"/>
      <c r="T298" s="1"/>
      <c r="U298" s="303"/>
      <c r="V298" s="41"/>
      <c r="W298" s="1"/>
    </row>
    <row r="299" spans="1:23" s="95" customFormat="1" ht="14.25" customHeight="1">
      <c r="A299" s="367"/>
      <c r="B299" s="379"/>
      <c r="C299" s="371"/>
      <c r="D299" s="349"/>
      <c r="E299" s="2" t="s">
        <v>2</v>
      </c>
      <c r="F299" s="2"/>
      <c r="G299" s="79">
        <v>11.816000000000001</v>
      </c>
      <c r="H299" s="1"/>
      <c r="I299" s="1"/>
      <c r="J299" s="303"/>
      <c r="K299" s="1"/>
      <c r="L299" s="303">
        <v>3291.02</v>
      </c>
      <c r="M299" s="37">
        <f t="shared" si="237"/>
        <v>38886.69</v>
      </c>
      <c r="N299" s="37">
        <f t="shared" si="238"/>
        <v>38886.69</v>
      </c>
      <c r="O299" s="86"/>
      <c r="P299" s="79"/>
      <c r="Q299" s="1"/>
      <c r="R299" s="1"/>
      <c r="S299" s="303"/>
      <c r="T299" s="1"/>
      <c r="U299" s="303">
        <v>1649.4</v>
      </c>
      <c r="V299" s="37">
        <f t="shared" ref="V299:V300" si="239">ROUND(P299*U299,2)</f>
        <v>0</v>
      </c>
      <c r="W299" s="37">
        <f t="shared" ref="W299:W300" si="240">ROUND(V299*1.18,2)</f>
        <v>0</v>
      </c>
    </row>
    <row r="300" spans="1:23" s="95" customFormat="1" ht="14.25" customHeight="1">
      <c r="A300" s="367"/>
      <c r="B300" s="379"/>
      <c r="C300" s="371"/>
      <c r="D300" s="349"/>
      <c r="E300" s="2" t="s">
        <v>3</v>
      </c>
      <c r="F300" s="2"/>
      <c r="G300" s="2">
        <v>140.19999999999999</v>
      </c>
      <c r="H300" s="1"/>
      <c r="I300" s="1"/>
      <c r="J300" s="303"/>
      <c r="K300" s="1"/>
      <c r="L300" s="303">
        <v>3291.02</v>
      </c>
      <c r="M300" s="37">
        <f t="shared" si="237"/>
        <v>461401</v>
      </c>
      <c r="N300" s="37">
        <f t="shared" si="238"/>
        <v>461401</v>
      </c>
      <c r="O300" s="86"/>
      <c r="P300" s="2"/>
      <c r="Q300" s="1"/>
      <c r="R300" s="1"/>
      <c r="S300" s="303"/>
      <c r="T300" s="1"/>
      <c r="U300" s="303">
        <v>1649.4</v>
      </c>
      <c r="V300" s="37">
        <f t="shared" si="239"/>
        <v>0</v>
      </c>
      <c r="W300" s="37">
        <f t="shared" si="240"/>
        <v>0</v>
      </c>
    </row>
    <row r="301" spans="1:23" s="95" customFormat="1" ht="14.25" customHeight="1">
      <c r="A301" s="367"/>
      <c r="B301" s="379"/>
      <c r="C301" s="372"/>
      <c r="D301" s="349"/>
      <c r="E301" s="2" t="s">
        <v>29</v>
      </c>
      <c r="F301" s="2"/>
      <c r="G301" s="1">
        <f>SUM(G297:G300)</f>
        <v>152.01599999999999</v>
      </c>
      <c r="H301" s="303"/>
      <c r="I301" s="1">
        <f>SUM(I297:I300)</f>
        <v>0</v>
      </c>
      <c r="J301" s="303"/>
      <c r="K301" s="1">
        <f>SUM(K297:K300)</f>
        <v>0</v>
      </c>
      <c r="L301" s="303"/>
      <c r="M301" s="1">
        <f>SUM(M297:M300)</f>
        <v>500287.69</v>
      </c>
      <c r="N301" s="1">
        <f>SUM(N297:N300)</f>
        <v>500287.69</v>
      </c>
      <c r="O301" s="86"/>
      <c r="P301" s="2"/>
      <c r="Q301" s="1"/>
      <c r="R301" s="1"/>
      <c r="S301" s="303"/>
      <c r="T301" s="1"/>
      <c r="U301" s="303"/>
      <c r="V301" s="41"/>
      <c r="W301" s="1"/>
    </row>
    <row r="302" spans="1:23" s="95" customFormat="1" ht="14.25" customHeight="1">
      <c r="A302" s="367"/>
      <c r="B302" s="379"/>
      <c r="C302" s="361" t="s">
        <v>31</v>
      </c>
      <c r="D302" s="349" t="s">
        <v>137</v>
      </c>
      <c r="E302" s="2" t="s">
        <v>0</v>
      </c>
      <c r="F302" s="2"/>
      <c r="G302" s="2"/>
      <c r="H302" s="1"/>
      <c r="I302" s="1"/>
      <c r="J302" s="303"/>
      <c r="K302" s="1"/>
      <c r="L302" s="303">
        <v>832.68</v>
      </c>
      <c r="M302" s="37">
        <f t="shared" ref="M302:M303" si="241">ROUND(G302*L302,2)</f>
        <v>0</v>
      </c>
      <c r="N302" s="37">
        <f>ROUND(M302,2)</f>
        <v>0</v>
      </c>
      <c r="O302" s="86"/>
      <c r="P302" s="2"/>
      <c r="Q302" s="1"/>
      <c r="R302" s="1"/>
      <c r="S302" s="119"/>
      <c r="T302" s="1"/>
      <c r="U302" s="119"/>
      <c r="V302" s="41"/>
      <c r="W302" s="1"/>
    </row>
    <row r="303" spans="1:23" s="95" customFormat="1" ht="14.25" customHeight="1">
      <c r="A303" s="367"/>
      <c r="B303" s="379"/>
      <c r="C303" s="362"/>
      <c r="D303" s="349"/>
      <c r="E303" s="2" t="s">
        <v>1</v>
      </c>
      <c r="F303" s="2"/>
      <c r="G303" s="2"/>
      <c r="H303" s="1"/>
      <c r="I303" s="1"/>
      <c r="J303" s="303"/>
      <c r="K303" s="1"/>
      <c r="L303" s="303">
        <v>832.68</v>
      </c>
      <c r="M303" s="37">
        <f t="shared" si="241"/>
        <v>0</v>
      </c>
      <c r="N303" s="37">
        <f t="shared" ref="N303:N305" si="242">ROUND(M303,2)</f>
        <v>0</v>
      </c>
      <c r="O303" s="86"/>
      <c r="P303" s="2"/>
      <c r="Q303" s="1"/>
      <c r="R303" s="1"/>
      <c r="S303" s="119"/>
      <c r="T303" s="1"/>
      <c r="U303" s="119"/>
      <c r="V303" s="41"/>
      <c r="W303" s="1"/>
    </row>
    <row r="304" spans="1:23" s="95" customFormat="1" ht="14.25" customHeight="1">
      <c r="A304" s="367"/>
      <c r="B304" s="379"/>
      <c r="C304" s="362"/>
      <c r="D304" s="349"/>
      <c r="E304" s="2" t="s">
        <v>2</v>
      </c>
      <c r="F304" s="2"/>
      <c r="G304" s="2">
        <v>0</v>
      </c>
      <c r="H304" s="1"/>
      <c r="I304" s="1"/>
      <c r="J304" s="303"/>
      <c r="K304" s="1"/>
      <c r="L304" s="303">
        <v>832.68</v>
      </c>
      <c r="M304" s="37">
        <f>ROUND(G304*L304,2)</f>
        <v>0</v>
      </c>
      <c r="N304" s="37">
        <f t="shared" si="242"/>
        <v>0</v>
      </c>
      <c r="O304" s="86"/>
      <c r="P304" s="2"/>
      <c r="Q304" s="1"/>
      <c r="R304" s="1"/>
      <c r="S304" s="119"/>
      <c r="T304" s="1"/>
      <c r="U304" s="119">
        <v>810.42</v>
      </c>
      <c r="V304" s="37">
        <f>ROUND(P304*U304,2)</f>
        <v>0</v>
      </c>
      <c r="W304" s="37">
        <f>ROUND(V304*1.18,2)</f>
        <v>0</v>
      </c>
    </row>
    <row r="305" spans="1:23" s="95" customFormat="1" ht="14.25" customHeight="1">
      <c r="A305" s="367"/>
      <c r="B305" s="379"/>
      <c r="C305" s="362"/>
      <c r="D305" s="349"/>
      <c r="E305" s="2" t="s">
        <v>3</v>
      </c>
      <c r="F305" s="2"/>
      <c r="G305" s="2">
        <v>0</v>
      </c>
      <c r="H305" s="1"/>
      <c r="I305" s="1"/>
      <c r="J305" s="303"/>
      <c r="K305" s="1"/>
      <c r="L305" s="303">
        <v>832.68</v>
      </c>
      <c r="M305" s="37">
        <f t="shared" ref="M305" si="243">ROUND(G305*L305,2)</f>
        <v>0</v>
      </c>
      <c r="N305" s="37">
        <f t="shared" si="242"/>
        <v>0</v>
      </c>
      <c r="O305" s="86"/>
      <c r="P305" s="2"/>
      <c r="Q305" s="1"/>
      <c r="R305" s="1"/>
      <c r="S305" s="119"/>
      <c r="T305" s="1"/>
      <c r="U305" s="119"/>
      <c r="V305" s="41"/>
      <c r="W305" s="1"/>
    </row>
    <row r="306" spans="1:23" s="95" customFormat="1" ht="14.25" customHeight="1">
      <c r="A306" s="367"/>
      <c r="B306" s="379"/>
      <c r="C306" s="362"/>
      <c r="D306" s="349"/>
      <c r="E306" s="2" t="s">
        <v>29</v>
      </c>
      <c r="F306" s="2"/>
      <c r="G306" s="1">
        <f>SUM(G302:G305)</f>
        <v>0</v>
      </c>
      <c r="H306" s="303"/>
      <c r="I306" s="1">
        <f>SUM(I302:I305)</f>
        <v>0</v>
      </c>
      <c r="J306" s="303"/>
      <c r="K306" s="1">
        <f>SUM(K302:K305)</f>
        <v>0</v>
      </c>
      <c r="L306" s="303"/>
      <c r="M306" s="1">
        <f>SUM(M302:M305)</f>
        <v>0</v>
      </c>
      <c r="N306" s="1">
        <f>SUM(N302:N305)</f>
        <v>0</v>
      </c>
      <c r="O306" s="86"/>
      <c r="P306" s="2"/>
      <c r="Q306" s="1"/>
      <c r="R306" s="1"/>
      <c r="S306" s="119"/>
      <c r="T306" s="1"/>
      <c r="U306" s="119"/>
      <c r="V306" s="41"/>
      <c r="W306" s="1"/>
    </row>
    <row r="307" spans="1:23" s="95" customFormat="1" ht="14.25" customHeight="1">
      <c r="A307" s="367"/>
      <c r="B307" s="379"/>
      <c r="C307" s="362"/>
      <c r="D307" s="349" t="s">
        <v>136</v>
      </c>
      <c r="E307" s="2" t="s">
        <v>0</v>
      </c>
      <c r="F307" s="2"/>
      <c r="G307" s="2"/>
      <c r="H307" s="1"/>
      <c r="I307" s="1"/>
      <c r="J307" s="1"/>
      <c r="K307" s="1"/>
      <c r="L307" s="303">
        <v>1982.68</v>
      </c>
      <c r="M307" s="37">
        <f t="shared" ref="M307:M308" si="244">ROUND(G307*L307,2)</f>
        <v>0</v>
      </c>
      <c r="N307" s="37">
        <f>ROUND(M307,2)</f>
        <v>0</v>
      </c>
      <c r="O307" s="86"/>
      <c r="P307" s="2"/>
      <c r="Q307" s="1"/>
      <c r="R307" s="1"/>
      <c r="S307" s="119"/>
      <c r="T307" s="1"/>
      <c r="U307" s="119"/>
      <c r="V307" s="41"/>
      <c r="W307" s="1"/>
    </row>
    <row r="308" spans="1:23" s="95" customFormat="1" ht="14.25" customHeight="1">
      <c r="A308" s="367"/>
      <c r="B308" s="379"/>
      <c r="C308" s="362"/>
      <c r="D308" s="349"/>
      <c r="E308" s="2" t="s">
        <v>1</v>
      </c>
      <c r="F308" s="2"/>
      <c r="G308" s="2"/>
      <c r="H308" s="1"/>
      <c r="I308" s="1"/>
      <c r="J308" s="1"/>
      <c r="K308" s="1"/>
      <c r="L308" s="303">
        <v>1982.68</v>
      </c>
      <c r="M308" s="37">
        <f t="shared" si="244"/>
        <v>0</v>
      </c>
      <c r="N308" s="37">
        <f t="shared" ref="N308:N310" si="245">ROUND(M308,2)</f>
        <v>0</v>
      </c>
      <c r="O308" s="86"/>
      <c r="P308" s="2"/>
      <c r="Q308" s="1"/>
      <c r="R308" s="1"/>
      <c r="S308" s="119"/>
      <c r="T308" s="1"/>
      <c r="U308" s="119"/>
      <c r="V308" s="41"/>
      <c r="W308" s="1"/>
    </row>
    <row r="309" spans="1:23" s="95" customFormat="1" ht="14.25" customHeight="1">
      <c r="A309" s="367"/>
      <c r="B309" s="379"/>
      <c r="C309" s="362"/>
      <c r="D309" s="349"/>
      <c r="E309" s="2" t="s">
        <v>2</v>
      </c>
      <c r="F309" s="2"/>
      <c r="G309" s="2">
        <v>0</v>
      </c>
      <c r="H309" s="1"/>
      <c r="I309" s="1"/>
      <c r="J309" s="1"/>
      <c r="K309" s="1"/>
      <c r="L309" s="303">
        <v>1982.68</v>
      </c>
      <c r="M309" s="37">
        <f>ROUND(G309*L309,2)</f>
        <v>0</v>
      </c>
      <c r="N309" s="37">
        <f t="shared" si="245"/>
        <v>0</v>
      </c>
      <c r="O309" s="86"/>
      <c r="P309" s="2"/>
      <c r="Q309" s="1"/>
      <c r="R309" s="1"/>
      <c r="S309" s="119"/>
      <c r="T309" s="1"/>
      <c r="U309" s="119">
        <v>1649.4</v>
      </c>
      <c r="V309" s="37">
        <f>ROUND(P309*U309,2)</f>
        <v>0</v>
      </c>
      <c r="W309" s="37">
        <f>ROUND(V309*1.18,2)</f>
        <v>0</v>
      </c>
    </row>
    <row r="310" spans="1:23" s="95" customFormat="1" ht="14.25" customHeight="1">
      <c r="A310" s="367"/>
      <c r="B310" s="379"/>
      <c r="C310" s="362"/>
      <c r="D310" s="349"/>
      <c r="E310" s="2" t="s">
        <v>3</v>
      </c>
      <c r="F310" s="2"/>
      <c r="G310" s="2">
        <v>0</v>
      </c>
      <c r="H310" s="1"/>
      <c r="I310" s="1"/>
      <c r="J310" s="1"/>
      <c r="K310" s="1"/>
      <c r="L310" s="303">
        <v>1982.68</v>
      </c>
      <c r="M310" s="37">
        <f t="shared" ref="M310" si="246">ROUND(G310*L310,2)</f>
        <v>0</v>
      </c>
      <c r="N310" s="37">
        <f t="shared" si="245"/>
        <v>0</v>
      </c>
      <c r="O310" s="86"/>
      <c r="P310" s="2"/>
      <c r="Q310" s="1"/>
      <c r="R310" s="1"/>
      <c r="S310" s="119"/>
      <c r="T310" s="1"/>
      <c r="U310" s="119"/>
      <c r="V310" s="41"/>
      <c r="W310" s="1"/>
    </row>
    <row r="311" spans="1:23" s="95" customFormat="1" ht="14.25" customHeight="1">
      <c r="A311" s="367"/>
      <c r="B311" s="379"/>
      <c r="C311" s="363"/>
      <c r="D311" s="349"/>
      <c r="E311" s="2" t="s">
        <v>29</v>
      </c>
      <c r="F311" s="2"/>
      <c r="G311" s="1">
        <f>SUM(G307:G310)</f>
        <v>0</v>
      </c>
      <c r="H311" s="303"/>
      <c r="I311" s="1">
        <f>SUM(I307:I310)</f>
        <v>0</v>
      </c>
      <c r="J311" s="303"/>
      <c r="K311" s="1">
        <f>SUM(K307:K310)</f>
        <v>0</v>
      </c>
      <c r="L311" s="303"/>
      <c r="M311" s="1">
        <f>SUM(M307:M310)</f>
        <v>0</v>
      </c>
      <c r="N311" s="1">
        <f>SUM(N307:N310)</f>
        <v>0</v>
      </c>
      <c r="O311" s="86"/>
      <c r="P311" s="2"/>
      <c r="Q311" s="119"/>
      <c r="R311" s="1"/>
      <c r="S311" s="119"/>
      <c r="T311" s="1"/>
      <c r="U311" s="119"/>
      <c r="V311" s="41"/>
      <c r="W311" s="1"/>
    </row>
    <row r="312" spans="1:23" s="33" customFormat="1" ht="14.25" customHeight="1">
      <c r="A312" s="367"/>
      <c r="B312" s="379"/>
      <c r="C312" s="382" t="s">
        <v>216</v>
      </c>
      <c r="D312" s="385" t="s">
        <v>137</v>
      </c>
      <c r="E312" s="2" t="s">
        <v>0</v>
      </c>
      <c r="F312" s="121"/>
      <c r="G312" s="234">
        <v>0</v>
      </c>
      <c r="H312" s="1"/>
      <c r="I312" s="1"/>
      <c r="J312" s="1"/>
      <c r="K312" s="1"/>
      <c r="L312" s="45">
        <v>1641.02</v>
      </c>
      <c r="M312" s="37">
        <f>ROUND(G312*L312,2)</f>
        <v>0</v>
      </c>
      <c r="N312" s="37">
        <f>ROUND(M312,2)</f>
        <v>0</v>
      </c>
      <c r="O312" s="87"/>
      <c r="P312" s="119"/>
      <c r="Q312" s="119">
        <v>523626.91</v>
      </c>
      <c r="R312" s="37">
        <f t="shared" ref="R312:R313" si="247">ROUND((P312*Q312)*1.18,2)</f>
        <v>0</v>
      </c>
      <c r="S312" s="119">
        <v>0</v>
      </c>
      <c r="T312" s="41">
        <v>0</v>
      </c>
      <c r="U312" s="45">
        <v>0</v>
      </c>
      <c r="V312" s="37">
        <f>ROUND(P312*U312,2)</f>
        <v>0</v>
      </c>
      <c r="W312" s="37">
        <f t="shared" ref="W312:W313" si="248">R312</f>
        <v>0</v>
      </c>
    </row>
    <row r="313" spans="1:23" s="33" customFormat="1" ht="14.25" customHeight="1">
      <c r="A313" s="367"/>
      <c r="B313" s="379"/>
      <c r="C313" s="383"/>
      <c r="D313" s="380"/>
      <c r="E313" s="2" t="s">
        <v>1</v>
      </c>
      <c r="F313" s="121"/>
      <c r="G313" s="234">
        <v>0</v>
      </c>
      <c r="H313" s="1"/>
      <c r="I313" s="1"/>
      <c r="J313" s="1"/>
      <c r="K313" s="1"/>
      <c r="L313" s="46">
        <v>1641.02</v>
      </c>
      <c r="M313" s="37">
        <f t="shared" ref="M313" si="249">ROUND(G313*L313,2)</f>
        <v>0</v>
      </c>
      <c r="N313" s="37">
        <f t="shared" ref="N313:N315" si="250">ROUND(M313,2)</f>
        <v>0</v>
      </c>
      <c r="O313" s="87"/>
      <c r="P313" s="119"/>
      <c r="Q313" s="119">
        <v>531211.15</v>
      </c>
      <c r="R313" s="37">
        <f t="shared" si="247"/>
        <v>0</v>
      </c>
      <c r="S313" s="119">
        <v>0</v>
      </c>
      <c r="T313" s="41">
        <v>0</v>
      </c>
      <c r="U313" s="46">
        <v>0</v>
      </c>
      <c r="V313" s="37">
        <f t="shared" ref="V313" si="251">ROUND(P313*U313,2)</f>
        <v>0</v>
      </c>
      <c r="W313" s="37">
        <f t="shared" si="248"/>
        <v>0</v>
      </c>
    </row>
    <row r="314" spans="1:23" s="33" customFormat="1" ht="14.25" customHeight="1">
      <c r="A314" s="367"/>
      <c r="B314" s="379"/>
      <c r="C314" s="383"/>
      <c r="D314" s="380"/>
      <c r="E314" s="2" t="s">
        <v>2</v>
      </c>
      <c r="F314" s="121"/>
      <c r="G314" s="234">
        <v>0</v>
      </c>
      <c r="H314" s="1"/>
      <c r="I314" s="1"/>
      <c r="J314" s="1"/>
      <c r="K314" s="1"/>
      <c r="L314" s="45">
        <v>1641.02</v>
      </c>
      <c r="M314" s="37"/>
      <c r="N314" s="37">
        <f t="shared" si="250"/>
        <v>0</v>
      </c>
      <c r="O314" s="87"/>
      <c r="P314" s="119"/>
      <c r="Q314" s="119">
        <v>943149.53</v>
      </c>
      <c r="R314" s="37">
        <f>ROUND((P314*Q314)*1.18,2)</f>
        <v>0</v>
      </c>
      <c r="S314" s="119"/>
      <c r="T314" s="37">
        <f>ROUND(P314*S314,2)</f>
        <v>0</v>
      </c>
      <c r="U314" s="46">
        <v>0</v>
      </c>
      <c r="V314" s="37"/>
      <c r="W314" s="37">
        <f>R314</f>
        <v>0</v>
      </c>
    </row>
    <row r="315" spans="1:23" s="33" customFormat="1" ht="14.25" customHeight="1">
      <c r="A315" s="367"/>
      <c r="B315" s="379"/>
      <c r="C315" s="383"/>
      <c r="D315" s="380"/>
      <c r="E315" s="2" t="s">
        <v>3</v>
      </c>
      <c r="F315" s="121"/>
      <c r="G315" s="234">
        <v>0</v>
      </c>
      <c r="H315" s="1"/>
      <c r="I315" s="1"/>
      <c r="J315" s="1"/>
      <c r="K315" s="1"/>
      <c r="L315" s="46">
        <v>1641.02</v>
      </c>
      <c r="M315" s="37">
        <f t="shared" ref="M315" si="252">ROUND(G315*L315,2)</f>
        <v>0</v>
      </c>
      <c r="N315" s="37">
        <f t="shared" si="250"/>
        <v>0</v>
      </c>
      <c r="O315" s="87"/>
      <c r="P315" s="119"/>
      <c r="Q315" s="119">
        <v>1991941.02</v>
      </c>
      <c r="R315" s="37">
        <f t="shared" ref="R315" si="253">ROUND((P315*Q315)*1.18,2)</f>
        <v>0</v>
      </c>
      <c r="S315" s="1">
        <v>0</v>
      </c>
      <c r="T315" s="41">
        <v>0</v>
      </c>
      <c r="U315" s="46">
        <v>0</v>
      </c>
      <c r="V315" s="37">
        <f t="shared" ref="V315" si="254">ROUND(P315*U315,2)</f>
        <v>0</v>
      </c>
      <c r="W315" s="37">
        <f t="shared" ref="W315" si="255">R315</f>
        <v>0</v>
      </c>
    </row>
    <row r="316" spans="1:23" s="34" customFormat="1" ht="14.25" customHeight="1">
      <c r="A316" s="367"/>
      <c r="B316" s="379"/>
      <c r="C316" s="383"/>
      <c r="D316" s="381"/>
      <c r="E316" s="40" t="s">
        <v>29</v>
      </c>
      <c r="F316" s="2"/>
      <c r="G316" s="1">
        <f>SUM(G312:G315)</f>
        <v>0</v>
      </c>
      <c r="H316" s="303"/>
      <c r="I316" s="1">
        <f>SUM(I312:I315)</f>
        <v>0</v>
      </c>
      <c r="J316" s="303"/>
      <c r="K316" s="1">
        <f>SUM(K312:K315)</f>
        <v>0</v>
      </c>
      <c r="L316" s="303"/>
      <c r="M316" s="1">
        <f>SUM(M312:M315)</f>
        <v>0</v>
      </c>
      <c r="N316" s="1">
        <f>SUM(N312:N315)</f>
        <v>0</v>
      </c>
      <c r="O316" s="86"/>
      <c r="P316" s="119"/>
      <c r="Q316" s="119" t="s">
        <v>135</v>
      </c>
      <c r="R316" s="1">
        <f t="shared" ref="R316" si="256">R312+R313+R314+R315</f>
        <v>0</v>
      </c>
      <c r="S316" s="1" t="s">
        <v>135</v>
      </c>
      <c r="T316" s="1">
        <f t="shared" ref="T316" si="257">T312+T313+T314+T315</f>
        <v>0</v>
      </c>
      <c r="U316" s="1" t="s">
        <v>135</v>
      </c>
      <c r="V316" s="41">
        <f>V312+V313+V314+V315</f>
        <v>0</v>
      </c>
      <c r="W316" s="1">
        <f t="shared" ref="W316" si="258">W312+W313+W314+W315</f>
        <v>0</v>
      </c>
    </row>
    <row r="317" spans="1:23" s="33" customFormat="1" ht="14.25" customHeight="1">
      <c r="A317" s="367"/>
      <c r="B317" s="380"/>
      <c r="C317" s="383"/>
      <c r="D317" s="385" t="s">
        <v>136</v>
      </c>
      <c r="E317" s="2" t="s">
        <v>0</v>
      </c>
      <c r="F317" s="121"/>
      <c r="G317" s="234">
        <v>0</v>
      </c>
      <c r="H317" s="1"/>
      <c r="I317" s="1"/>
      <c r="J317" s="1"/>
      <c r="K317" s="1"/>
      <c r="L317" s="45">
        <v>3291.02</v>
      </c>
      <c r="M317" s="37">
        <f>ROUND(G317*L317,2)</f>
        <v>0</v>
      </c>
      <c r="N317" s="37">
        <f>ROUND(M317,2)</f>
        <v>0</v>
      </c>
      <c r="O317" s="87"/>
      <c r="P317" s="119"/>
      <c r="Q317" s="119">
        <v>523626.91</v>
      </c>
      <c r="R317" s="37">
        <f t="shared" ref="R317:R318" si="259">ROUND((P317*Q317)*1.18,2)</f>
        <v>0</v>
      </c>
      <c r="S317" s="119">
        <v>0</v>
      </c>
      <c r="T317" s="41">
        <v>0</v>
      </c>
      <c r="U317" s="45">
        <v>0</v>
      </c>
      <c r="V317" s="37">
        <f>ROUND(P317*U317,2)</f>
        <v>0</v>
      </c>
      <c r="W317" s="37">
        <f t="shared" ref="W317:W318" si="260">R317</f>
        <v>0</v>
      </c>
    </row>
    <row r="318" spans="1:23" s="33" customFormat="1" ht="14.25" customHeight="1">
      <c r="A318" s="367"/>
      <c r="B318" s="380"/>
      <c r="C318" s="383"/>
      <c r="D318" s="380"/>
      <c r="E318" s="2" t="s">
        <v>1</v>
      </c>
      <c r="F318" s="121"/>
      <c r="G318" s="234">
        <v>0</v>
      </c>
      <c r="H318" s="1"/>
      <c r="I318" s="1"/>
      <c r="J318" s="1"/>
      <c r="K318" s="1"/>
      <c r="L318" s="46">
        <v>3291.02</v>
      </c>
      <c r="M318" s="37">
        <f t="shared" ref="M318" si="261">ROUND(G318*L318,2)</f>
        <v>0</v>
      </c>
      <c r="N318" s="37">
        <f t="shared" ref="N318:N319" si="262">ROUND(M318,2)</f>
        <v>0</v>
      </c>
      <c r="O318" s="87"/>
      <c r="P318" s="119"/>
      <c r="Q318" s="119">
        <v>531211.15</v>
      </c>
      <c r="R318" s="37">
        <f t="shared" si="259"/>
        <v>0</v>
      </c>
      <c r="S318" s="119">
        <v>0</v>
      </c>
      <c r="T318" s="41">
        <v>0</v>
      </c>
      <c r="U318" s="46">
        <v>0</v>
      </c>
      <c r="V318" s="37">
        <f t="shared" ref="V318" si="263">ROUND(P318*U318,2)</f>
        <v>0</v>
      </c>
      <c r="W318" s="37">
        <f t="shared" si="260"/>
        <v>0</v>
      </c>
    </row>
    <row r="319" spans="1:23" s="33" customFormat="1" ht="14.25" customHeight="1">
      <c r="A319" s="367"/>
      <c r="B319" s="380"/>
      <c r="C319" s="383"/>
      <c r="D319" s="380"/>
      <c r="E319" s="2" t="s">
        <v>2</v>
      </c>
      <c r="F319" s="121"/>
      <c r="G319" s="234">
        <v>0</v>
      </c>
      <c r="H319" s="1"/>
      <c r="I319" s="1"/>
      <c r="J319" s="1"/>
      <c r="K319" s="1"/>
      <c r="L319" s="45">
        <v>3291.02</v>
      </c>
      <c r="M319" s="37"/>
      <c r="N319" s="37">
        <f t="shared" si="262"/>
        <v>0</v>
      </c>
      <c r="O319" s="87"/>
      <c r="P319" s="119"/>
      <c r="Q319" s="119">
        <v>943149.53</v>
      </c>
      <c r="R319" s="37">
        <f>ROUND((P319*Q319)*1.18,2)</f>
        <v>0</v>
      </c>
      <c r="S319" s="119"/>
      <c r="T319" s="37">
        <f>ROUND(P319*S319,2)</f>
        <v>0</v>
      </c>
      <c r="U319" s="46">
        <v>0</v>
      </c>
      <c r="V319" s="37"/>
      <c r="W319" s="37">
        <f>R319</f>
        <v>0</v>
      </c>
    </row>
    <row r="320" spans="1:23" s="33" customFormat="1" ht="14.25" customHeight="1">
      <c r="A320" s="367"/>
      <c r="B320" s="380"/>
      <c r="C320" s="383"/>
      <c r="D320" s="380"/>
      <c r="E320" s="2" t="s">
        <v>3</v>
      </c>
      <c r="F320" s="121"/>
      <c r="G320" s="41">
        <v>0.40799999999999997</v>
      </c>
      <c r="H320" s="1"/>
      <c r="I320" s="1"/>
      <c r="J320" s="1"/>
      <c r="K320" s="1"/>
      <c r="L320" s="46">
        <v>3291.02</v>
      </c>
      <c r="M320" s="37">
        <f t="shared" ref="M320" si="264">ROUND(G320*L320,2)</f>
        <v>1342.74</v>
      </c>
      <c r="N320" s="37">
        <f>ROUND(M320,2)</f>
        <v>1342.74</v>
      </c>
      <c r="O320" s="87"/>
      <c r="P320" s="119"/>
      <c r="Q320" s="119">
        <v>1991941.02</v>
      </c>
      <c r="R320" s="37">
        <f t="shared" ref="R320" si="265">ROUND((P320*Q320)*1.18,2)</f>
        <v>0</v>
      </c>
      <c r="S320" s="1">
        <v>0</v>
      </c>
      <c r="T320" s="41">
        <v>0</v>
      </c>
      <c r="U320" s="46">
        <v>0</v>
      </c>
      <c r="V320" s="37">
        <f t="shared" ref="V320" si="266">ROUND(P320*U320,2)</f>
        <v>0</v>
      </c>
      <c r="W320" s="37">
        <f t="shared" ref="W320" si="267">R320</f>
        <v>0</v>
      </c>
    </row>
    <row r="321" spans="1:23" s="34" customFormat="1" ht="14.25" customHeight="1">
      <c r="A321" s="367"/>
      <c r="B321" s="381"/>
      <c r="C321" s="384"/>
      <c r="D321" s="381"/>
      <c r="E321" s="40" t="s">
        <v>29</v>
      </c>
      <c r="F321" s="2"/>
      <c r="G321" s="1">
        <f>SUM(G317:G320)</f>
        <v>0.40799999999999997</v>
      </c>
      <c r="H321" s="303"/>
      <c r="I321" s="1">
        <f>SUM(I317:I320)</f>
        <v>0</v>
      </c>
      <c r="J321" s="303"/>
      <c r="K321" s="1">
        <f>SUM(K317:K320)</f>
        <v>0</v>
      </c>
      <c r="L321" s="303"/>
      <c r="M321" s="1">
        <f>SUM(M317:M320)</f>
        <v>1342.74</v>
      </c>
      <c r="N321" s="1">
        <f>SUM(N317:N320)</f>
        <v>1342.74</v>
      </c>
      <c r="O321" s="86"/>
      <c r="P321" s="119"/>
      <c r="Q321" s="119" t="s">
        <v>135</v>
      </c>
      <c r="R321" s="1">
        <f t="shared" ref="R321" si="268">R317+R318+R319+R320</f>
        <v>0</v>
      </c>
      <c r="S321" s="1" t="s">
        <v>135</v>
      </c>
      <c r="T321" s="1">
        <f t="shared" ref="T321" si="269">T317+T318+T319+T320</f>
        <v>0</v>
      </c>
      <c r="U321" s="1" t="s">
        <v>135</v>
      </c>
      <c r="V321" s="41">
        <f>V317+V318+V319+V320</f>
        <v>0</v>
      </c>
      <c r="W321" s="1">
        <f t="shared" ref="W321" si="270">W317+W318+W319+W320</f>
        <v>0</v>
      </c>
    </row>
    <row r="322" spans="1:23" s="33" customFormat="1" ht="14.25" customHeight="1">
      <c r="A322" s="367"/>
      <c r="B322" s="349" t="s">
        <v>138</v>
      </c>
      <c r="C322" s="349"/>
      <c r="D322" s="349"/>
      <c r="E322" s="2" t="s">
        <v>0</v>
      </c>
      <c r="F322" s="121"/>
      <c r="G322" s="234">
        <v>0</v>
      </c>
      <c r="H322" s="303">
        <v>0</v>
      </c>
      <c r="I322" s="37">
        <f>ROUND((G322*H322),2)</f>
        <v>0</v>
      </c>
      <c r="J322" s="303"/>
      <c r="K322" s="37"/>
      <c r="L322" s="37"/>
      <c r="M322" s="37"/>
      <c r="N322" s="37">
        <f>ROUND(I322,2)</f>
        <v>0</v>
      </c>
      <c r="O322" s="87"/>
      <c r="P322" s="119"/>
      <c r="Q322" s="119">
        <v>523626.91</v>
      </c>
      <c r="R322" s="37">
        <f t="shared" ref="R322:R323" si="271">ROUND((P322*Q322)*1.18,2)</f>
        <v>0</v>
      </c>
      <c r="S322" s="119">
        <v>0</v>
      </c>
      <c r="T322" s="41">
        <v>0</v>
      </c>
      <c r="U322" s="45">
        <v>0</v>
      </c>
      <c r="V322" s="37">
        <f>ROUND(P322*U322,2)</f>
        <v>0</v>
      </c>
      <c r="W322" s="37">
        <f t="shared" ref="W322:W323" si="272">R322</f>
        <v>0</v>
      </c>
    </row>
    <row r="323" spans="1:23" s="33" customFormat="1" ht="14.25" customHeight="1">
      <c r="A323" s="367"/>
      <c r="B323" s="349"/>
      <c r="C323" s="349"/>
      <c r="D323" s="349"/>
      <c r="E323" s="2" t="s">
        <v>1</v>
      </c>
      <c r="F323" s="121"/>
      <c r="G323" s="234">
        <v>0</v>
      </c>
      <c r="H323" s="303">
        <v>0</v>
      </c>
      <c r="I323" s="37">
        <f t="shared" ref="I323" si="273">ROUND((G323*H323),2)</f>
        <v>0</v>
      </c>
      <c r="J323" s="303"/>
      <c r="K323" s="37"/>
      <c r="L323" s="37"/>
      <c r="M323" s="37"/>
      <c r="N323" s="37">
        <f>ROUND(I323,2)</f>
        <v>0</v>
      </c>
      <c r="O323" s="87"/>
      <c r="P323" s="119"/>
      <c r="Q323" s="119">
        <v>531211.15</v>
      </c>
      <c r="R323" s="37">
        <f t="shared" si="271"/>
        <v>0</v>
      </c>
      <c r="S323" s="119">
        <v>0</v>
      </c>
      <c r="T323" s="41">
        <v>0</v>
      </c>
      <c r="U323" s="46">
        <v>0</v>
      </c>
      <c r="V323" s="37">
        <f t="shared" ref="V323" si="274">ROUND(P323*U323,2)</f>
        <v>0</v>
      </c>
      <c r="W323" s="37">
        <f t="shared" si="272"/>
        <v>0</v>
      </c>
    </row>
    <row r="324" spans="1:23" s="33" customFormat="1" ht="14.25" customHeight="1">
      <c r="A324" s="367"/>
      <c r="B324" s="349"/>
      <c r="C324" s="349"/>
      <c r="D324" s="349"/>
      <c r="E324" s="2" t="s">
        <v>2</v>
      </c>
      <c r="F324" s="121"/>
      <c r="G324" s="234">
        <v>0.40400000000000003</v>
      </c>
      <c r="H324" s="55">
        <v>1183627.73</v>
      </c>
      <c r="I324" s="37">
        <f>ROUND((G324*H324),2)</f>
        <v>478185.6</v>
      </c>
      <c r="J324" s="303"/>
      <c r="K324" s="37"/>
      <c r="L324" s="37"/>
      <c r="M324" s="37"/>
      <c r="N324" s="37">
        <f>ROUND(I324,2)</f>
        <v>478185.6</v>
      </c>
      <c r="O324" s="87"/>
      <c r="P324" s="119"/>
      <c r="Q324" s="119">
        <v>943149.53</v>
      </c>
      <c r="R324" s="37">
        <f>ROUND((P324*Q324)*1.18,2)</f>
        <v>0</v>
      </c>
      <c r="S324" s="119"/>
      <c r="T324" s="37">
        <f>ROUND(P324*S324,2)</f>
        <v>0</v>
      </c>
      <c r="U324" s="46">
        <v>0</v>
      </c>
      <c r="V324" s="37"/>
      <c r="W324" s="37">
        <f>R324</f>
        <v>0</v>
      </c>
    </row>
    <row r="325" spans="1:23" s="33" customFormat="1" ht="14.25" customHeight="1">
      <c r="A325" s="367"/>
      <c r="B325" s="349"/>
      <c r="C325" s="349"/>
      <c r="D325" s="349"/>
      <c r="E325" s="2" t="s">
        <v>3</v>
      </c>
      <c r="F325" s="121"/>
      <c r="G325" s="234">
        <v>0</v>
      </c>
      <c r="H325" s="55">
        <v>2499833.36</v>
      </c>
      <c r="I325" s="37">
        <f t="shared" ref="I325" si="275">ROUND((G325*H325),2)</f>
        <v>0</v>
      </c>
      <c r="J325" s="1"/>
      <c r="K325" s="37"/>
      <c r="L325" s="37"/>
      <c r="M325" s="37"/>
      <c r="N325" s="37">
        <f>ROUND(I325,2)</f>
        <v>0</v>
      </c>
      <c r="O325" s="87"/>
      <c r="P325" s="119"/>
      <c r="Q325" s="119">
        <v>1991941.02</v>
      </c>
      <c r="R325" s="37">
        <f t="shared" ref="R325" si="276">ROUND((P325*Q325)*1.18,2)</f>
        <v>0</v>
      </c>
      <c r="S325" s="1">
        <v>0</v>
      </c>
      <c r="T325" s="41">
        <v>0</v>
      </c>
      <c r="U325" s="46">
        <v>0</v>
      </c>
      <c r="V325" s="37">
        <f t="shared" ref="V325" si="277">ROUND(P325*U325,2)</f>
        <v>0</v>
      </c>
      <c r="W325" s="37">
        <f t="shared" ref="W325" si="278">R325</f>
        <v>0</v>
      </c>
    </row>
    <row r="326" spans="1:23" s="34" customFormat="1" ht="14.25" customHeight="1">
      <c r="A326" s="367"/>
      <c r="B326" s="349"/>
      <c r="C326" s="349"/>
      <c r="D326" s="349"/>
      <c r="E326" s="40" t="s">
        <v>29</v>
      </c>
      <c r="F326" s="2"/>
      <c r="G326" s="1">
        <f>SUM(G322:G325)</f>
        <v>0.40400000000000003</v>
      </c>
      <c r="H326" s="303"/>
      <c r="I326" s="1">
        <f>SUM(I322:I325)</f>
        <v>478185.6</v>
      </c>
      <c r="J326" s="303"/>
      <c r="K326" s="1">
        <f>SUM(K322:K325)</f>
        <v>0</v>
      </c>
      <c r="L326" s="303"/>
      <c r="M326" s="1">
        <f>SUM(M322:M325)</f>
        <v>0</v>
      </c>
      <c r="N326" s="1">
        <f>SUM(N322:N325)</f>
        <v>478185.6</v>
      </c>
      <c r="O326" s="86"/>
      <c r="P326" s="119"/>
      <c r="Q326" s="119" t="s">
        <v>135</v>
      </c>
      <c r="R326" s="1">
        <f t="shared" ref="R326" si="279">R322+R323+R324+R325</f>
        <v>0</v>
      </c>
      <c r="S326" s="1" t="s">
        <v>135</v>
      </c>
      <c r="T326" s="1">
        <f t="shared" ref="T326" si="280">T322+T323+T324+T325</f>
        <v>0</v>
      </c>
      <c r="U326" s="1" t="s">
        <v>135</v>
      </c>
      <c r="V326" s="41">
        <f>V322+V323+V324+V325</f>
        <v>0</v>
      </c>
      <c r="W326" s="1">
        <f t="shared" ref="W326" si="281">W322+W323+W324+W325</f>
        <v>0</v>
      </c>
    </row>
    <row r="327" spans="1:23" s="33" customFormat="1" ht="14.25" customHeight="1">
      <c r="A327" s="367"/>
      <c r="B327" s="349" t="s">
        <v>139</v>
      </c>
      <c r="C327" s="349"/>
      <c r="D327" s="349"/>
      <c r="E327" s="2" t="s">
        <v>0</v>
      </c>
      <c r="F327" s="121"/>
      <c r="G327" s="234">
        <v>0</v>
      </c>
      <c r="H327" s="303">
        <v>0</v>
      </c>
      <c r="I327" s="303">
        <v>0</v>
      </c>
      <c r="J327" s="303"/>
      <c r="K327" s="37">
        <f>ROUND((G327*J327),2)</f>
        <v>0</v>
      </c>
      <c r="L327" s="45">
        <v>0</v>
      </c>
      <c r="M327" s="37">
        <f>ROUND(G327*L327,2)</f>
        <v>0</v>
      </c>
      <c r="N327" s="37">
        <f>ROUND(K327,2)</f>
        <v>0</v>
      </c>
      <c r="O327" s="87"/>
      <c r="P327" s="119"/>
      <c r="Q327" s="119">
        <v>0</v>
      </c>
      <c r="R327" s="1">
        <v>0</v>
      </c>
      <c r="S327" s="119">
        <v>55.38</v>
      </c>
      <c r="T327" s="37">
        <f t="shared" ref="T327:T328" si="282">ROUND((P327*S327)*1.18,2)</f>
        <v>0</v>
      </c>
      <c r="U327" s="45">
        <v>0</v>
      </c>
      <c r="V327" s="37">
        <f>ROUND(P327*U327,2)</f>
        <v>0</v>
      </c>
      <c r="W327" s="37">
        <f t="shared" ref="W327:W328" si="283">T327</f>
        <v>0</v>
      </c>
    </row>
    <row r="328" spans="1:23" s="33" customFormat="1" ht="14.25" customHeight="1">
      <c r="A328" s="367"/>
      <c r="B328" s="349"/>
      <c r="C328" s="349"/>
      <c r="D328" s="349"/>
      <c r="E328" s="2" t="s">
        <v>1</v>
      </c>
      <c r="F328" s="121"/>
      <c r="G328" s="234">
        <v>0</v>
      </c>
      <c r="H328" s="303">
        <v>0</v>
      </c>
      <c r="I328" s="303">
        <v>0</v>
      </c>
      <c r="J328" s="303"/>
      <c r="K328" s="37">
        <f t="shared" ref="K328:K330" si="284">ROUND((G328*J328),2)</f>
        <v>0</v>
      </c>
      <c r="L328" s="46">
        <v>0</v>
      </c>
      <c r="M328" s="37">
        <f t="shared" ref="M328:M330" si="285">ROUND(G328*L328,2)</f>
        <v>0</v>
      </c>
      <c r="N328" s="37">
        <f t="shared" ref="N328:N330" si="286">ROUND(K328,2)</f>
        <v>0</v>
      </c>
      <c r="O328" s="87"/>
      <c r="P328" s="119"/>
      <c r="Q328" s="119">
        <v>0</v>
      </c>
      <c r="R328" s="1">
        <v>0</v>
      </c>
      <c r="S328" s="119">
        <v>128.41999999999999</v>
      </c>
      <c r="T328" s="37">
        <f t="shared" si="282"/>
        <v>0</v>
      </c>
      <c r="U328" s="46">
        <v>0</v>
      </c>
      <c r="V328" s="37">
        <f t="shared" ref="V328:V330" si="287">ROUND(P328*U328,2)</f>
        <v>0</v>
      </c>
      <c r="W328" s="37">
        <f t="shared" si="283"/>
        <v>0</v>
      </c>
    </row>
    <row r="329" spans="1:23" s="33" customFormat="1" ht="14.25" customHeight="1">
      <c r="A329" s="367"/>
      <c r="B329" s="349"/>
      <c r="C329" s="349"/>
      <c r="D329" s="349"/>
      <c r="E329" s="2" t="s">
        <v>2</v>
      </c>
      <c r="F329" s="121"/>
      <c r="G329" s="234">
        <v>230.76300000000001</v>
      </c>
      <c r="H329" s="303">
        <v>0</v>
      </c>
      <c r="I329" s="303">
        <v>0</v>
      </c>
      <c r="J329" s="303">
        <v>572.86</v>
      </c>
      <c r="K329" s="37">
        <f t="shared" si="284"/>
        <v>132194.89000000001</v>
      </c>
      <c r="L329" s="46">
        <v>0</v>
      </c>
      <c r="M329" s="37">
        <f t="shared" si="285"/>
        <v>0</v>
      </c>
      <c r="N329" s="37">
        <f t="shared" si="286"/>
        <v>132194.89000000001</v>
      </c>
      <c r="O329" s="87"/>
      <c r="P329" s="119"/>
      <c r="Q329" s="119">
        <v>0</v>
      </c>
      <c r="R329" s="37">
        <f>ROUND(P329*Q329,2)</f>
        <v>0</v>
      </c>
      <c r="S329" s="119">
        <v>382.58</v>
      </c>
      <c r="T329" s="37">
        <f>ROUND((P329*S329)*1.18,2)</f>
        <v>0</v>
      </c>
      <c r="U329" s="46">
        <v>0</v>
      </c>
      <c r="V329" s="37">
        <f t="shared" si="287"/>
        <v>0</v>
      </c>
      <c r="W329" s="37">
        <f>T329</f>
        <v>0</v>
      </c>
    </row>
    <row r="330" spans="1:23" s="33" customFormat="1" ht="14.25" customHeight="1">
      <c r="A330" s="367"/>
      <c r="B330" s="349"/>
      <c r="C330" s="349"/>
      <c r="D330" s="349"/>
      <c r="E330" s="2" t="s">
        <v>3</v>
      </c>
      <c r="F330" s="121"/>
      <c r="G330" s="234">
        <v>0</v>
      </c>
      <c r="H330" s="303">
        <v>0</v>
      </c>
      <c r="I330" s="303">
        <v>0</v>
      </c>
      <c r="J330" s="1">
        <v>1242.25</v>
      </c>
      <c r="K330" s="37">
        <f t="shared" si="284"/>
        <v>0</v>
      </c>
      <c r="L330" s="46">
        <v>0</v>
      </c>
      <c r="M330" s="37">
        <f t="shared" si="285"/>
        <v>0</v>
      </c>
      <c r="N330" s="37">
        <f t="shared" si="286"/>
        <v>0</v>
      </c>
      <c r="O330" s="87"/>
      <c r="P330" s="119"/>
      <c r="Q330" s="119">
        <v>0</v>
      </c>
      <c r="R330" s="1">
        <v>0</v>
      </c>
      <c r="S330" s="1">
        <v>829.62</v>
      </c>
      <c r="T330" s="37">
        <f>ROUND((P330*S330)*1.18,2)</f>
        <v>0</v>
      </c>
      <c r="U330" s="46">
        <v>0</v>
      </c>
      <c r="V330" s="37">
        <f t="shared" si="287"/>
        <v>0</v>
      </c>
      <c r="W330" s="37">
        <f t="shared" ref="W330" si="288">T330</f>
        <v>0</v>
      </c>
    </row>
    <row r="331" spans="1:23" s="34" customFormat="1" ht="14.25" customHeight="1">
      <c r="A331" s="367"/>
      <c r="B331" s="349"/>
      <c r="C331" s="349"/>
      <c r="D331" s="349"/>
      <c r="E331" s="40" t="s">
        <v>29</v>
      </c>
      <c r="F331" s="2"/>
      <c r="G331" s="1">
        <f>SUM(G327:G330)</f>
        <v>230.76300000000001</v>
      </c>
      <c r="H331" s="303"/>
      <c r="I331" s="1">
        <f>SUM(I327:I330)</f>
        <v>0</v>
      </c>
      <c r="J331" s="303"/>
      <c r="K331" s="1">
        <f>SUM(K327:K330)</f>
        <v>132194.89000000001</v>
      </c>
      <c r="L331" s="303"/>
      <c r="M331" s="1">
        <f>SUM(M327:M330)</f>
        <v>0</v>
      </c>
      <c r="N331" s="1">
        <f>SUM(N327:N330)</f>
        <v>132194.89000000001</v>
      </c>
      <c r="O331" s="86"/>
      <c r="P331" s="119"/>
      <c r="Q331" s="119" t="s">
        <v>135</v>
      </c>
      <c r="R331" s="1">
        <f>R327+R328+R329+R330</f>
        <v>0</v>
      </c>
      <c r="S331" s="1" t="s">
        <v>135</v>
      </c>
      <c r="T331" s="1">
        <f t="shared" ref="T331" si="289">T327+T328+T329+T330</f>
        <v>0</v>
      </c>
      <c r="U331" s="1" t="s">
        <v>135</v>
      </c>
      <c r="V331" s="41">
        <f>V327+V328+V329+V330</f>
        <v>0</v>
      </c>
      <c r="W331" s="1">
        <f t="shared" ref="W331" si="290">W327+W328+W329+W330</f>
        <v>0</v>
      </c>
    </row>
    <row r="332" spans="1:23" s="33" customFormat="1" ht="14.25" customHeight="1">
      <c r="A332" s="367"/>
      <c r="B332" s="349" t="s">
        <v>28</v>
      </c>
      <c r="C332" s="349"/>
      <c r="D332" s="349"/>
      <c r="E332" s="2" t="s">
        <v>0</v>
      </c>
      <c r="F332" s="121"/>
      <c r="G332" s="234">
        <v>0</v>
      </c>
      <c r="H332" s="303">
        <v>0</v>
      </c>
      <c r="I332" s="1">
        <v>0</v>
      </c>
      <c r="J332" s="303">
        <v>0</v>
      </c>
      <c r="K332" s="41">
        <v>0</v>
      </c>
      <c r="L332" s="45">
        <v>1218.0999999999999</v>
      </c>
      <c r="M332" s="37">
        <f>ROUND(G332*L332,2)</f>
        <v>0</v>
      </c>
      <c r="N332" s="37">
        <f>ROUND(M332,2)</f>
        <v>0</v>
      </c>
      <c r="O332" s="87"/>
      <c r="P332" s="119"/>
      <c r="Q332" s="119">
        <v>0</v>
      </c>
      <c r="R332" s="1">
        <v>0</v>
      </c>
      <c r="S332" s="119">
        <v>0</v>
      </c>
      <c r="T332" s="41">
        <v>0</v>
      </c>
      <c r="U332" s="45">
        <v>960.74</v>
      </c>
      <c r="V332" s="37">
        <f>ROUND(P332*U332,2)</f>
        <v>0</v>
      </c>
      <c r="W332" s="37">
        <f>ROUND(V332*1.18,2)</f>
        <v>0</v>
      </c>
    </row>
    <row r="333" spans="1:23" s="33" customFormat="1" ht="14.25" customHeight="1">
      <c r="A333" s="367"/>
      <c r="B333" s="349"/>
      <c r="C333" s="349"/>
      <c r="D333" s="349"/>
      <c r="E333" s="2" t="s">
        <v>1</v>
      </c>
      <c r="F333" s="121"/>
      <c r="G333" s="234">
        <v>0</v>
      </c>
      <c r="H333" s="303">
        <v>0</v>
      </c>
      <c r="I333" s="1">
        <v>0</v>
      </c>
      <c r="J333" s="303">
        <v>0</v>
      </c>
      <c r="K333" s="41">
        <v>0</v>
      </c>
      <c r="L333" s="46">
        <v>1393.37</v>
      </c>
      <c r="M333" s="37">
        <f t="shared" ref="M333:M335" si="291">ROUND(G333*L333,2)</f>
        <v>0</v>
      </c>
      <c r="N333" s="37">
        <f t="shared" ref="N333:N334" si="292">ROUND(M333,2)</f>
        <v>0</v>
      </c>
      <c r="O333" s="87"/>
      <c r="P333" s="119"/>
      <c r="Q333" s="119">
        <v>0</v>
      </c>
      <c r="R333" s="1">
        <v>0</v>
      </c>
      <c r="S333" s="119">
        <v>0</v>
      </c>
      <c r="T333" s="41">
        <v>0</v>
      </c>
      <c r="U333" s="46">
        <v>1098.97</v>
      </c>
      <c r="V333" s="37">
        <f t="shared" ref="V333:V335" si="293">ROUND(P333*U333,2)</f>
        <v>0</v>
      </c>
      <c r="W333" s="37">
        <f t="shared" ref="W333:W335" si="294">ROUND(V333*1.18,2)</f>
        <v>0</v>
      </c>
    </row>
    <row r="334" spans="1:23" s="33" customFormat="1" ht="14.25" customHeight="1">
      <c r="A334" s="367"/>
      <c r="B334" s="349"/>
      <c r="C334" s="349"/>
      <c r="D334" s="349"/>
      <c r="E334" s="2" t="s">
        <v>2</v>
      </c>
      <c r="F334" s="121"/>
      <c r="G334" s="234">
        <f>1845.633-433.486+159.316</f>
        <v>1571.463</v>
      </c>
      <c r="H334" s="303">
        <v>0</v>
      </c>
      <c r="I334" s="1">
        <v>0</v>
      </c>
      <c r="J334" s="303">
        <v>0</v>
      </c>
      <c r="K334" s="41">
        <v>0</v>
      </c>
      <c r="L334" s="46">
        <v>2721.51</v>
      </c>
      <c r="M334" s="37">
        <f t="shared" si="291"/>
        <v>4276752.2699999996</v>
      </c>
      <c r="N334" s="37">
        <f t="shared" si="292"/>
        <v>4276752.2699999996</v>
      </c>
      <c r="O334" s="87"/>
      <c r="P334" s="119"/>
      <c r="Q334" s="119">
        <v>0</v>
      </c>
      <c r="R334" s="1">
        <v>0</v>
      </c>
      <c r="S334" s="119">
        <v>0</v>
      </c>
      <c r="T334" s="41">
        <v>0</v>
      </c>
      <c r="U334" s="46">
        <v>2146.48</v>
      </c>
      <c r="V334" s="37">
        <f t="shared" si="293"/>
        <v>0</v>
      </c>
      <c r="W334" s="37">
        <f t="shared" si="294"/>
        <v>0</v>
      </c>
    </row>
    <row r="335" spans="1:23" s="33" customFormat="1" ht="14.25" customHeight="1">
      <c r="A335" s="367"/>
      <c r="B335" s="349"/>
      <c r="C335" s="349"/>
      <c r="D335" s="349"/>
      <c r="E335" s="2" t="s">
        <v>3</v>
      </c>
      <c r="F335" s="121"/>
      <c r="G335" s="234">
        <v>70.230999999999995</v>
      </c>
      <c r="H335" s="303">
        <v>0</v>
      </c>
      <c r="I335" s="1">
        <v>0</v>
      </c>
      <c r="J335" s="1">
        <v>0</v>
      </c>
      <c r="K335" s="41">
        <v>0</v>
      </c>
      <c r="L335" s="46">
        <v>5374.47</v>
      </c>
      <c r="M335" s="37">
        <f t="shared" si="291"/>
        <v>377454.4</v>
      </c>
      <c r="N335" s="37">
        <f>ROUND(M335,2)</f>
        <v>377454.4</v>
      </c>
      <c r="O335" s="87"/>
      <c r="P335" s="119"/>
      <c r="Q335" s="119">
        <v>0</v>
      </c>
      <c r="R335" s="1">
        <v>0</v>
      </c>
      <c r="S335" s="1">
        <v>0</v>
      </c>
      <c r="T335" s="41">
        <v>0</v>
      </c>
      <c r="U335" s="46">
        <v>4238.8999999999996</v>
      </c>
      <c r="V335" s="37">
        <f t="shared" si="293"/>
        <v>0</v>
      </c>
      <c r="W335" s="37">
        <f t="shared" si="294"/>
        <v>0</v>
      </c>
    </row>
    <row r="336" spans="1:23" s="34" customFormat="1" ht="14.25" customHeight="1">
      <c r="A336" s="367"/>
      <c r="B336" s="349"/>
      <c r="C336" s="349"/>
      <c r="D336" s="349"/>
      <c r="E336" s="40" t="s">
        <v>29</v>
      </c>
      <c r="F336" s="2"/>
      <c r="G336" s="1">
        <f>SUM(G332:G335)</f>
        <v>1641.694</v>
      </c>
      <c r="H336" s="303"/>
      <c r="I336" s="1">
        <f>SUM(I332:I335)</f>
        <v>0</v>
      </c>
      <c r="J336" s="303"/>
      <c r="K336" s="1">
        <f>SUM(K332:K335)</f>
        <v>0</v>
      </c>
      <c r="L336" s="303"/>
      <c r="M336" s="1">
        <f>SUM(M332:M335)</f>
        <v>4654206.67</v>
      </c>
      <c r="N336" s="1">
        <f>SUM(N332:N335)</f>
        <v>4654206.67</v>
      </c>
      <c r="O336" s="86"/>
      <c r="P336" s="119">
        <f t="shared" ref="P336" si="295">P332+P333+P334+P335</f>
        <v>0</v>
      </c>
      <c r="Q336" s="119" t="s">
        <v>135</v>
      </c>
      <c r="R336" s="1">
        <f t="shared" ref="R336" si="296">R332+R333+R334+R335</f>
        <v>0</v>
      </c>
      <c r="S336" s="1" t="s">
        <v>135</v>
      </c>
      <c r="T336" s="1">
        <f t="shared" ref="T336" si="297">T332+T333+T334+T335</f>
        <v>0</v>
      </c>
      <c r="U336" s="1" t="s">
        <v>135</v>
      </c>
      <c r="V336" s="41">
        <f>V332+V333+V334+V335</f>
        <v>0</v>
      </c>
      <c r="W336" s="1">
        <f t="shared" ref="W336" si="298">W332+W333+W334+W335</f>
        <v>0</v>
      </c>
    </row>
    <row r="337" spans="1:25" s="33" customFormat="1" ht="12.75" customHeight="1">
      <c r="A337" s="357"/>
      <c r="B337" s="359" t="s">
        <v>400</v>
      </c>
      <c r="C337" s="359"/>
      <c r="D337" s="359"/>
      <c r="E337" s="42" t="s">
        <v>0</v>
      </c>
      <c r="F337" s="97">
        <f>G337/744</f>
        <v>0</v>
      </c>
      <c r="G337" s="48">
        <f>G232+G237+G242+G247+G252+G257+G262+G267+G272+G277+G282+G287+G292+G297+G302+G307+G312+G317+G327+G332</f>
        <v>0</v>
      </c>
      <c r="H337" s="302">
        <v>0</v>
      </c>
      <c r="I337" s="43">
        <f>I322+I327</f>
        <v>0</v>
      </c>
      <c r="J337" s="302">
        <v>0</v>
      </c>
      <c r="K337" s="43">
        <f>K322+K327</f>
        <v>0</v>
      </c>
      <c r="L337" s="302">
        <v>0</v>
      </c>
      <c r="M337" s="48">
        <f>M232+M237+M242+M247+M252+M257+M262+M267+M272+M277+M282+M287+M292+M297+M302+M307+M312+M317+M332</f>
        <v>0</v>
      </c>
      <c r="N337" s="48">
        <f>N232+N237+N242+N247+N252+N257+N262+N267+N272+N277+N282+N287+N292+N297+N302+N307+N312+N317+N322+N327+N332</f>
        <v>0</v>
      </c>
      <c r="O337" s="88"/>
      <c r="P337" s="48">
        <f>P232+P237+P242+P247+P252+P257+P262+P267+P302+P307+P327+P332</f>
        <v>0</v>
      </c>
      <c r="Q337" s="120">
        <v>0</v>
      </c>
      <c r="R337" s="43">
        <f>R232+R237+R242+R247+R252+R257+R262+R267+R302+R307+R322+R327+R332</f>
        <v>0</v>
      </c>
      <c r="S337" s="120">
        <v>0</v>
      </c>
      <c r="T337" s="43">
        <f>T232+T237+T242+T247+T252+T257+T262+T267+T302+T307+T322+T327+T332</f>
        <v>0</v>
      </c>
      <c r="U337" s="120">
        <v>0</v>
      </c>
      <c r="V337" s="43">
        <f t="shared" ref="V337:W340" si="299">V232+V237+V242+V247+V252+V257+V262+V267+V302+V307+V322+V327+V332</f>
        <v>0</v>
      </c>
      <c r="W337" s="80">
        <f t="shared" si="299"/>
        <v>0</v>
      </c>
    </row>
    <row r="338" spans="1:25" s="33" customFormat="1" ht="12.75" customHeight="1">
      <c r="A338" s="358"/>
      <c r="B338" s="359"/>
      <c r="C338" s="359"/>
      <c r="D338" s="359"/>
      <c r="E338" s="42" t="s">
        <v>1</v>
      </c>
      <c r="F338" s="97">
        <f t="shared" ref="F338:F340" si="300">G338/744</f>
        <v>0</v>
      </c>
      <c r="G338" s="48">
        <f t="shared" ref="G338:G340" si="301">G233+G238+G243+G248+G253+G258+G263+G268+G273+G278+G283+G288+G293+G298+G303+G308+G313+G318+G328+G333</f>
        <v>0</v>
      </c>
      <c r="H338" s="302">
        <v>0</v>
      </c>
      <c r="I338" s="43">
        <f t="shared" ref="I338:I340" si="302">I323+I328</f>
        <v>0</v>
      </c>
      <c r="J338" s="302">
        <v>0</v>
      </c>
      <c r="K338" s="43">
        <f t="shared" ref="K338:K340" si="303">K323+K328</f>
        <v>0</v>
      </c>
      <c r="L338" s="302">
        <v>0</v>
      </c>
      <c r="M338" s="48">
        <f t="shared" ref="M338:M339" si="304">M233+M238+M243+M248+M253+M258+M263+M268+M273+M278+M283+M288+M293+M298+M303+M308+M313+M318+M333</f>
        <v>0</v>
      </c>
      <c r="N338" s="48">
        <f t="shared" ref="N338:N339" si="305">N233+N238+N243+N248+N253+N258+N263+N268+N273+N278+N283+N288+N293+N298+N303+N308+N313+N318+N323+N328+N333</f>
        <v>0</v>
      </c>
      <c r="O338" s="88"/>
      <c r="P338" s="48">
        <f>P233+P238+P243+P248+P253+P258+P263+P268+P303+P308+P328+P333</f>
        <v>0</v>
      </c>
      <c r="Q338" s="120">
        <v>0</v>
      </c>
      <c r="R338" s="43">
        <f>R233+R238+R243+R248+R253+R258+R263+R268+R303+R308+R323+R328+R333</f>
        <v>0</v>
      </c>
      <c r="S338" s="120">
        <v>0</v>
      </c>
      <c r="T338" s="43">
        <f>T233+T238+T243+T248+T253+T258+T263+T268+T303+T308+T323+T328+T333</f>
        <v>0</v>
      </c>
      <c r="U338" s="120">
        <v>0</v>
      </c>
      <c r="V338" s="43">
        <f t="shared" si="299"/>
        <v>0</v>
      </c>
      <c r="W338" s="80">
        <f t="shared" si="299"/>
        <v>0</v>
      </c>
    </row>
    <row r="339" spans="1:25" s="33" customFormat="1" ht="12.75" customHeight="1">
      <c r="A339" s="358"/>
      <c r="B339" s="359"/>
      <c r="C339" s="359"/>
      <c r="D339" s="359"/>
      <c r="E339" s="42" t="s">
        <v>2</v>
      </c>
      <c r="F339" s="97">
        <f t="shared" si="300"/>
        <v>2.7473857526881718</v>
      </c>
      <c r="G339" s="48">
        <f>G234+G239+G244+G249+G254+G259+G264+G269+G274+G279+G284+G289+G294+G299+G304+G309+G314+G319+G329+G334</f>
        <v>2044.0549999999998</v>
      </c>
      <c r="H339" s="302">
        <v>0</v>
      </c>
      <c r="I339" s="43">
        <f>I324+I329</f>
        <v>478185.6</v>
      </c>
      <c r="J339" s="302">
        <v>0</v>
      </c>
      <c r="K339" s="43">
        <f t="shared" si="303"/>
        <v>132194.89000000001</v>
      </c>
      <c r="L339" s="302">
        <v>0</v>
      </c>
      <c r="M339" s="48">
        <f t="shared" si="304"/>
        <v>4731745.3199999994</v>
      </c>
      <c r="N339" s="48">
        <f t="shared" si="305"/>
        <v>5342125.8099999996</v>
      </c>
      <c r="O339" s="88"/>
      <c r="P339" s="48">
        <f>P234+P239+P244+P249+P254+P259+P264+P269+P304+P309+P329+P334</f>
        <v>0</v>
      </c>
      <c r="Q339" s="120">
        <v>0</v>
      </c>
      <c r="R339" s="43">
        <f>R234+R239+R244+R249+R254+R259+R264+R269+R304+R309+R324+R329+R334</f>
        <v>0</v>
      </c>
      <c r="S339" s="120">
        <v>0</v>
      </c>
      <c r="T339" s="43">
        <f>T234+T239+T244+T249+T254+T259+T264+T269+T304+T309+T324+T329+T334</f>
        <v>0</v>
      </c>
      <c r="U339" s="120">
        <v>0</v>
      </c>
      <c r="V339" s="43">
        <f t="shared" si="299"/>
        <v>0</v>
      </c>
      <c r="W339" s="80">
        <f t="shared" si="299"/>
        <v>0</v>
      </c>
    </row>
    <row r="340" spans="1:25" s="33" customFormat="1" ht="12.75" customHeight="1">
      <c r="A340" s="358"/>
      <c r="B340" s="359"/>
      <c r="C340" s="359"/>
      <c r="D340" s="359"/>
      <c r="E340" s="42" t="s">
        <v>3</v>
      </c>
      <c r="F340" s="97">
        <f t="shared" si="300"/>
        <v>1.7229059139784948</v>
      </c>
      <c r="G340" s="48">
        <f t="shared" si="301"/>
        <v>1281.8420000000001</v>
      </c>
      <c r="H340" s="302">
        <v>0</v>
      </c>
      <c r="I340" s="43">
        <f t="shared" si="302"/>
        <v>0</v>
      </c>
      <c r="J340" s="39">
        <v>0</v>
      </c>
      <c r="K340" s="43">
        <f t="shared" si="303"/>
        <v>0</v>
      </c>
      <c r="L340" s="39">
        <v>0</v>
      </c>
      <c r="M340" s="48">
        <f>M235+M240+M245+M250+M255+M260+M265+M270+M275+M280+M285+M290+M295+M300+M305+M310+M315+M320+M335</f>
        <v>2891306.69</v>
      </c>
      <c r="N340" s="48">
        <f>N235+N240+N245+N250+N255+N260+N265+N270+N275+N280+N285+N290+N295+N300+N305+N310+N315+N320+N325+N330+N335</f>
        <v>2891306.69</v>
      </c>
      <c r="O340" s="88"/>
      <c r="P340" s="48">
        <f>P235+P240+P245+P250+P255+P260+P265+P270+P305+P310+P330+P335</f>
        <v>0</v>
      </c>
      <c r="Q340" s="120">
        <v>0</v>
      </c>
      <c r="R340" s="43">
        <f>R235+R240+R245+R250+R255+R260+R265+R270+R305+R310+R325+R330+R335</f>
        <v>0</v>
      </c>
      <c r="S340" s="39">
        <v>0</v>
      </c>
      <c r="T340" s="43">
        <f>T235+T240+T245+T250+T255+T260+T265+T270+T305+T310+T325+T330+T335</f>
        <v>0</v>
      </c>
      <c r="U340" s="39">
        <v>0</v>
      </c>
      <c r="V340" s="43">
        <f t="shared" si="299"/>
        <v>0</v>
      </c>
      <c r="W340" s="80">
        <f t="shared" si="299"/>
        <v>0</v>
      </c>
    </row>
    <row r="341" spans="1:25" s="34" customFormat="1" ht="12.75" customHeight="1" thickBot="1">
      <c r="A341" s="386"/>
      <c r="B341" s="359"/>
      <c r="C341" s="359"/>
      <c r="D341" s="359"/>
      <c r="E341" s="38" t="s">
        <v>29</v>
      </c>
      <c r="F341" s="48">
        <f>F337+F338+F339+F340</f>
        <v>4.4702916666666663</v>
      </c>
      <c r="G341" s="48">
        <f>G337+G338+G339+G340</f>
        <v>3325.8969999999999</v>
      </c>
      <c r="H341" s="302" t="s">
        <v>135</v>
      </c>
      <c r="I341" s="43">
        <f>I337+I338+I339+I340</f>
        <v>478185.6</v>
      </c>
      <c r="J341" s="39" t="s">
        <v>135</v>
      </c>
      <c r="K341" s="43">
        <f>K337+K338+K339+K340</f>
        <v>132194.89000000001</v>
      </c>
      <c r="L341" s="39" t="s">
        <v>135</v>
      </c>
      <c r="M341" s="43">
        <f>M337+M338+M339+M340</f>
        <v>7623052.0099999998</v>
      </c>
      <c r="N341" s="48">
        <f>N337+N338+N339+N340</f>
        <v>8233432.5</v>
      </c>
      <c r="O341" s="89"/>
      <c r="P341" s="48">
        <f>P337+P338+P339+P340</f>
        <v>0</v>
      </c>
      <c r="Q341" s="120" t="s">
        <v>135</v>
      </c>
      <c r="R341" s="43">
        <f>R337+R338+R339+R340</f>
        <v>0</v>
      </c>
      <c r="S341" s="39" t="s">
        <v>135</v>
      </c>
      <c r="T341" s="43">
        <f>T337+T338+T339+T340</f>
        <v>0</v>
      </c>
      <c r="U341" s="39" t="s">
        <v>135</v>
      </c>
      <c r="V341" s="43">
        <f>V337+V338+V339+V340</f>
        <v>0</v>
      </c>
      <c r="W341" s="80">
        <f>W337+W338+W339+W340</f>
        <v>0</v>
      </c>
      <c r="X341" s="34">
        <v>3325.8968330460993</v>
      </c>
      <c r="Y341" s="132">
        <f>G341-X341</f>
        <v>1.6695390058885096E-4</v>
      </c>
    </row>
    <row r="342" spans="1:25" s="33" customFormat="1" ht="14.25" customHeight="1">
      <c r="A342" s="366" t="s">
        <v>219</v>
      </c>
      <c r="B342" s="378" t="s">
        <v>30</v>
      </c>
      <c r="C342" s="368" t="s">
        <v>35</v>
      </c>
      <c r="D342" s="370" t="s">
        <v>47</v>
      </c>
      <c r="E342" s="63" t="s">
        <v>0</v>
      </c>
      <c r="F342" s="63"/>
      <c r="G342" s="2"/>
      <c r="H342" s="303"/>
      <c r="I342" s="1"/>
      <c r="J342" s="303"/>
      <c r="K342" s="1"/>
      <c r="L342" s="303">
        <v>832.68</v>
      </c>
      <c r="M342" s="37">
        <f t="shared" ref="M342:M343" si="306">ROUND(G342*L342,2)</f>
        <v>0</v>
      </c>
      <c r="N342" s="37">
        <f>ROUND(M342,2)</f>
        <v>0</v>
      </c>
      <c r="O342" s="86"/>
      <c r="P342" s="2"/>
      <c r="Q342" s="119"/>
      <c r="R342" s="1"/>
      <c r="S342" s="119"/>
      <c r="T342" s="1"/>
      <c r="U342" s="119"/>
      <c r="V342" s="41"/>
      <c r="W342" s="1"/>
    </row>
    <row r="343" spans="1:25" s="33" customFormat="1" ht="14.25" customHeight="1">
      <c r="A343" s="367"/>
      <c r="B343" s="379"/>
      <c r="C343" s="369"/>
      <c r="D343" s="349"/>
      <c r="E343" s="2" t="s">
        <v>1</v>
      </c>
      <c r="F343" s="2"/>
      <c r="G343" s="2"/>
      <c r="H343" s="303"/>
      <c r="I343" s="1"/>
      <c r="J343" s="303"/>
      <c r="K343" s="1"/>
      <c r="L343" s="303">
        <v>832.68</v>
      </c>
      <c r="M343" s="37">
        <f t="shared" si="306"/>
        <v>0</v>
      </c>
      <c r="N343" s="37">
        <f t="shared" ref="N343:N345" si="307">ROUND(M343,2)</f>
        <v>0</v>
      </c>
      <c r="O343" s="86"/>
      <c r="P343" s="2"/>
      <c r="Q343" s="119"/>
      <c r="R343" s="1"/>
      <c r="S343" s="119"/>
      <c r="T343" s="1"/>
      <c r="U343" s="119"/>
      <c r="V343" s="41"/>
      <c r="W343" s="1"/>
    </row>
    <row r="344" spans="1:25" s="33" customFormat="1" ht="14.25" customHeight="1">
      <c r="A344" s="367"/>
      <c r="B344" s="379"/>
      <c r="C344" s="369"/>
      <c r="D344" s="349"/>
      <c r="E344" s="2" t="s">
        <v>2</v>
      </c>
      <c r="F344" s="2"/>
      <c r="G344" s="2">
        <v>0</v>
      </c>
      <c r="H344" s="303"/>
      <c r="I344" s="1"/>
      <c r="J344" s="303"/>
      <c r="K344" s="1"/>
      <c r="L344" s="303">
        <v>832.68</v>
      </c>
      <c r="M344" s="37">
        <f>ROUND(G344*L344,2)</f>
        <v>0</v>
      </c>
      <c r="N344" s="37">
        <f t="shared" si="307"/>
        <v>0</v>
      </c>
      <c r="O344" s="86"/>
      <c r="P344" s="2"/>
      <c r="Q344" s="119"/>
      <c r="R344" s="1"/>
      <c r="S344" s="119"/>
      <c r="T344" s="1"/>
      <c r="U344" s="119">
        <v>810.42</v>
      </c>
      <c r="V344" s="37">
        <f>ROUND(P344*U344,2)</f>
        <v>0</v>
      </c>
      <c r="W344" s="37">
        <f>ROUND(V344*1.18,2)</f>
        <v>0</v>
      </c>
    </row>
    <row r="345" spans="1:25" s="33" customFormat="1" ht="14.25" customHeight="1">
      <c r="A345" s="367"/>
      <c r="B345" s="379"/>
      <c r="C345" s="369"/>
      <c r="D345" s="349"/>
      <c r="E345" s="2" t="s">
        <v>3</v>
      </c>
      <c r="F345" s="2"/>
      <c r="G345" s="2"/>
      <c r="H345" s="303"/>
      <c r="I345" s="1"/>
      <c r="J345" s="303"/>
      <c r="K345" s="1"/>
      <c r="L345" s="303">
        <v>832.68</v>
      </c>
      <c r="M345" s="37">
        <f t="shared" ref="M345" si="308">ROUND(G345*L345,2)</f>
        <v>0</v>
      </c>
      <c r="N345" s="37">
        <f t="shared" si="307"/>
        <v>0</v>
      </c>
      <c r="O345" s="86"/>
      <c r="P345" s="2"/>
      <c r="Q345" s="119"/>
      <c r="R345" s="1"/>
      <c r="S345" s="119"/>
      <c r="T345" s="1"/>
      <c r="U345" s="119"/>
      <c r="V345" s="41"/>
      <c r="W345" s="1"/>
    </row>
    <row r="346" spans="1:25" s="33" customFormat="1" ht="14.25" customHeight="1">
      <c r="A346" s="367"/>
      <c r="B346" s="379"/>
      <c r="C346" s="369"/>
      <c r="D346" s="349"/>
      <c r="E346" s="2" t="s">
        <v>29</v>
      </c>
      <c r="F346" s="2"/>
      <c r="G346" s="1">
        <f>SUM(G342:G345)</f>
        <v>0</v>
      </c>
      <c r="H346" s="303"/>
      <c r="I346" s="1">
        <f>SUM(I342:I345)</f>
        <v>0</v>
      </c>
      <c r="J346" s="303"/>
      <c r="K346" s="1">
        <f>SUM(K342:K345)</f>
        <v>0</v>
      </c>
      <c r="L346" s="303"/>
      <c r="M346" s="1">
        <f>SUM(M342:M345)</f>
        <v>0</v>
      </c>
      <c r="N346" s="1">
        <f>SUM(N342:N345)</f>
        <v>0</v>
      </c>
      <c r="O346" s="86"/>
      <c r="P346" s="2"/>
      <c r="Q346" s="119"/>
      <c r="R346" s="1"/>
      <c r="S346" s="119"/>
      <c r="T346" s="1"/>
      <c r="U346" s="119"/>
      <c r="V346" s="41"/>
      <c r="W346" s="1"/>
    </row>
    <row r="347" spans="1:25" s="95" customFormat="1" ht="14.25" customHeight="1">
      <c r="A347" s="367"/>
      <c r="B347" s="379"/>
      <c r="C347" s="369"/>
      <c r="D347" s="349" t="s">
        <v>33</v>
      </c>
      <c r="E347" s="2" t="s">
        <v>0</v>
      </c>
      <c r="F347" s="2"/>
      <c r="G347" s="2"/>
      <c r="H347" s="303"/>
      <c r="I347" s="1"/>
      <c r="J347" s="303"/>
      <c r="K347" s="1"/>
      <c r="L347" s="303">
        <v>1982.68</v>
      </c>
      <c r="M347" s="37">
        <f t="shared" ref="M347:M348" si="309">ROUND(G347*L347,2)</f>
        <v>0</v>
      </c>
      <c r="N347" s="37">
        <f>ROUND(M347,2)</f>
        <v>0</v>
      </c>
      <c r="O347" s="86"/>
      <c r="P347" s="2"/>
      <c r="Q347" s="119"/>
      <c r="R347" s="1"/>
      <c r="S347" s="119"/>
      <c r="T347" s="1"/>
      <c r="U347" s="119"/>
      <c r="V347" s="41"/>
      <c r="W347" s="1"/>
    </row>
    <row r="348" spans="1:25" s="95" customFormat="1" ht="14.25" customHeight="1">
      <c r="A348" s="367"/>
      <c r="B348" s="379"/>
      <c r="C348" s="369"/>
      <c r="D348" s="349"/>
      <c r="E348" s="2" t="s">
        <v>1</v>
      </c>
      <c r="F348" s="2"/>
      <c r="G348" s="2"/>
      <c r="H348" s="303"/>
      <c r="I348" s="1"/>
      <c r="J348" s="303"/>
      <c r="K348" s="1"/>
      <c r="L348" s="303">
        <v>1982.68</v>
      </c>
      <c r="M348" s="37">
        <f t="shared" si="309"/>
        <v>0</v>
      </c>
      <c r="N348" s="37">
        <f t="shared" ref="N348:N350" si="310">ROUND(M348,2)</f>
        <v>0</v>
      </c>
      <c r="O348" s="86"/>
      <c r="P348" s="2"/>
      <c r="Q348" s="119"/>
      <c r="R348" s="1"/>
      <c r="S348" s="119"/>
      <c r="T348" s="1"/>
      <c r="U348" s="119"/>
      <c r="V348" s="41"/>
      <c r="W348" s="1"/>
    </row>
    <row r="349" spans="1:25" s="95" customFormat="1" ht="14.25" customHeight="1">
      <c r="A349" s="367"/>
      <c r="B349" s="379"/>
      <c r="C349" s="369"/>
      <c r="D349" s="349"/>
      <c r="E349" s="2" t="s">
        <v>2</v>
      </c>
      <c r="F349" s="2"/>
      <c r="G349" s="2">
        <v>-0.74299999999999999</v>
      </c>
      <c r="H349" s="303"/>
      <c r="I349" s="1"/>
      <c r="J349" s="303"/>
      <c r="K349" s="1"/>
      <c r="L349" s="303">
        <v>1982.68</v>
      </c>
      <c r="M349" s="37">
        <f>ROUND(G349*L349,2)</f>
        <v>-1473.13</v>
      </c>
      <c r="N349" s="37">
        <f>ROUND(M349,2)</f>
        <v>-1473.13</v>
      </c>
      <c r="O349" s="86"/>
      <c r="P349" s="2"/>
      <c r="Q349" s="119"/>
      <c r="R349" s="1"/>
      <c r="S349" s="119"/>
      <c r="T349" s="1"/>
      <c r="U349" s="119">
        <v>1649.4</v>
      </c>
      <c r="V349" s="37">
        <f>ROUND(P349*U349,2)</f>
        <v>0</v>
      </c>
      <c r="W349" s="37">
        <f>ROUND(V349*1.18,2)</f>
        <v>0</v>
      </c>
    </row>
    <row r="350" spans="1:25" s="95" customFormat="1" ht="14.25" customHeight="1">
      <c r="A350" s="367"/>
      <c r="B350" s="379"/>
      <c r="C350" s="369"/>
      <c r="D350" s="349"/>
      <c r="E350" s="2" t="s">
        <v>3</v>
      </c>
      <c r="F350" s="2"/>
      <c r="G350" s="2">
        <v>0</v>
      </c>
      <c r="H350" s="303"/>
      <c r="I350" s="1"/>
      <c r="J350" s="303"/>
      <c r="K350" s="1"/>
      <c r="L350" s="303">
        <v>1982.68</v>
      </c>
      <c r="M350" s="37">
        <f t="shared" ref="M350" si="311">ROUND(G350*L350,2)</f>
        <v>0</v>
      </c>
      <c r="N350" s="37">
        <f t="shared" si="310"/>
        <v>0</v>
      </c>
      <c r="O350" s="86"/>
      <c r="P350" s="2"/>
      <c r="Q350" s="119"/>
      <c r="R350" s="1"/>
      <c r="S350" s="119"/>
      <c r="T350" s="1"/>
      <c r="U350" s="119"/>
      <c r="V350" s="41"/>
      <c r="W350" s="1"/>
    </row>
    <row r="351" spans="1:25" s="95" customFormat="1" ht="14.25" customHeight="1">
      <c r="A351" s="367"/>
      <c r="B351" s="379"/>
      <c r="C351" s="369"/>
      <c r="D351" s="349"/>
      <c r="E351" s="2" t="s">
        <v>29</v>
      </c>
      <c r="F351" s="2"/>
      <c r="G351" s="1">
        <f>SUM(G347:G350)</f>
        <v>-0.74299999999999999</v>
      </c>
      <c r="H351" s="303"/>
      <c r="I351" s="1">
        <f>SUM(I347:I350)</f>
        <v>0</v>
      </c>
      <c r="J351" s="303"/>
      <c r="K351" s="1">
        <f>SUM(K347:K350)</f>
        <v>0</v>
      </c>
      <c r="L351" s="303"/>
      <c r="M351" s="1">
        <f>SUM(M347:M350)</f>
        <v>-1473.13</v>
      </c>
      <c r="N351" s="1">
        <f>SUM(N347:N350)</f>
        <v>-1473.13</v>
      </c>
      <c r="O351" s="86"/>
      <c r="P351" s="2"/>
      <c r="Q351" s="119"/>
      <c r="R351" s="1"/>
      <c r="S351" s="119"/>
      <c r="T351" s="1"/>
      <c r="U351" s="119"/>
      <c r="V351" s="41"/>
      <c r="W351" s="1"/>
    </row>
    <row r="352" spans="1:25" s="95" customFormat="1" ht="14.25" customHeight="1">
      <c r="A352" s="367"/>
      <c r="B352" s="379"/>
      <c r="C352" s="369"/>
      <c r="D352" s="349" t="s">
        <v>48</v>
      </c>
      <c r="E352" s="2" t="s">
        <v>0</v>
      </c>
      <c r="F352" s="2"/>
      <c r="G352" s="2"/>
      <c r="H352" s="303"/>
      <c r="I352" s="1"/>
      <c r="J352" s="303"/>
      <c r="K352" s="1"/>
      <c r="L352" s="303">
        <v>832.68</v>
      </c>
      <c r="M352" s="37">
        <f t="shared" ref="M352:M353" si="312">ROUND(G352*L352,2)</f>
        <v>0</v>
      </c>
      <c r="N352" s="37">
        <f>ROUND(M352,2)</f>
        <v>0</v>
      </c>
      <c r="O352" s="86"/>
      <c r="P352" s="2"/>
      <c r="Q352" s="119"/>
      <c r="R352" s="1"/>
      <c r="S352" s="119"/>
      <c r="T352" s="1"/>
      <c r="U352" s="119"/>
      <c r="V352" s="41"/>
      <c r="W352" s="1"/>
    </row>
    <row r="353" spans="1:23" s="95" customFormat="1" ht="14.25" customHeight="1">
      <c r="A353" s="367"/>
      <c r="B353" s="379"/>
      <c r="C353" s="369"/>
      <c r="D353" s="349"/>
      <c r="E353" s="2" t="s">
        <v>1</v>
      </c>
      <c r="F353" s="2"/>
      <c r="G353" s="2"/>
      <c r="H353" s="303"/>
      <c r="I353" s="1"/>
      <c r="J353" s="303"/>
      <c r="K353" s="1"/>
      <c r="L353" s="303">
        <v>832.68</v>
      </c>
      <c r="M353" s="37">
        <f t="shared" si="312"/>
        <v>0</v>
      </c>
      <c r="N353" s="37">
        <f t="shared" ref="N353:N355" si="313">ROUND(M353,2)</f>
        <v>0</v>
      </c>
      <c r="O353" s="86"/>
      <c r="P353" s="2"/>
      <c r="Q353" s="119"/>
      <c r="R353" s="1"/>
      <c r="S353" s="119"/>
      <c r="T353" s="1"/>
      <c r="U353" s="119"/>
      <c r="V353" s="41"/>
      <c r="W353" s="1"/>
    </row>
    <row r="354" spans="1:23" s="95" customFormat="1" ht="14.25" customHeight="1">
      <c r="A354" s="367"/>
      <c r="B354" s="379"/>
      <c r="C354" s="369"/>
      <c r="D354" s="349"/>
      <c r="E354" s="2" t="s">
        <v>2</v>
      </c>
      <c r="F354" s="2"/>
      <c r="G354" s="2"/>
      <c r="H354" s="303"/>
      <c r="I354" s="1"/>
      <c r="J354" s="303"/>
      <c r="K354" s="1"/>
      <c r="L354" s="303">
        <v>832.68</v>
      </c>
      <c r="M354" s="37">
        <f>ROUND(G354*L354,2)</f>
        <v>0</v>
      </c>
      <c r="N354" s="37">
        <f t="shared" si="313"/>
        <v>0</v>
      </c>
      <c r="O354" s="86"/>
      <c r="P354" s="2"/>
      <c r="Q354" s="119"/>
      <c r="R354" s="1"/>
      <c r="S354" s="119"/>
      <c r="T354" s="1"/>
      <c r="U354" s="119"/>
      <c r="V354" s="41"/>
      <c r="W354" s="1"/>
    </row>
    <row r="355" spans="1:23" s="95" customFormat="1" ht="14.25" customHeight="1">
      <c r="A355" s="367"/>
      <c r="B355" s="379"/>
      <c r="C355" s="369"/>
      <c r="D355" s="349"/>
      <c r="E355" s="2" t="s">
        <v>3</v>
      </c>
      <c r="F355" s="2"/>
      <c r="G355" s="2"/>
      <c r="H355" s="303"/>
      <c r="I355" s="1"/>
      <c r="J355" s="303"/>
      <c r="K355" s="1"/>
      <c r="L355" s="303">
        <v>832.68</v>
      </c>
      <c r="M355" s="37">
        <f t="shared" ref="M355" si="314">ROUND(G355*L355,2)</f>
        <v>0</v>
      </c>
      <c r="N355" s="37">
        <f t="shared" si="313"/>
        <v>0</v>
      </c>
      <c r="O355" s="86"/>
      <c r="P355" s="2"/>
      <c r="Q355" s="119"/>
      <c r="R355" s="1"/>
      <c r="S355" s="119"/>
      <c r="T355" s="1"/>
      <c r="U355" s="119"/>
      <c r="V355" s="41"/>
      <c r="W355" s="1"/>
    </row>
    <row r="356" spans="1:23" s="95" customFormat="1" ht="14.25" customHeight="1">
      <c r="A356" s="367"/>
      <c r="B356" s="379"/>
      <c r="C356" s="369"/>
      <c r="D356" s="349"/>
      <c r="E356" s="2" t="s">
        <v>29</v>
      </c>
      <c r="F356" s="2"/>
      <c r="G356" s="1">
        <f>SUM(G352:G355)</f>
        <v>0</v>
      </c>
      <c r="H356" s="303"/>
      <c r="I356" s="1">
        <f>SUM(I352:I355)</f>
        <v>0</v>
      </c>
      <c r="J356" s="303"/>
      <c r="K356" s="1">
        <f>SUM(K352:K355)</f>
        <v>0</v>
      </c>
      <c r="L356" s="303"/>
      <c r="M356" s="1">
        <f>SUM(M352:M355)</f>
        <v>0</v>
      </c>
      <c r="N356" s="1">
        <f>SUM(N352:N355)</f>
        <v>0</v>
      </c>
      <c r="O356" s="86"/>
      <c r="P356" s="2"/>
      <c r="Q356" s="119"/>
      <c r="R356" s="1"/>
      <c r="S356" s="119"/>
      <c r="T356" s="1"/>
      <c r="U356" s="119"/>
      <c r="V356" s="41"/>
      <c r="W356" s="1"/>
    </row>
    <row r="357" spans="1:23" s="95" customFormat="1" ht="14.25" customHeight="1">
      <c r="A357" s="367"/>
      <c r="B357" s="379"/>
      <c r="C357" s="369"/>
      <c r="D357" s="349" t="s">
        <v>32</v>
      </c>
      <c r="E357" s="2" t="s">
        <v>0</v>
      </c>
      <c r="F357" s="2"/>
      <c r="G357" s="2"/>
      <c r="H357" s="303"/>
      <c r="I357" s="1"/>
      <c r="J357" s="303"/>
      <c r="K357" s="1"/>
      <c r="L357" s="303">
        <v>1982.68</v>
      </c>
      <c r="M357" s="37">
        <f t="shared" ref="M357:M358" si="315">ROUND(G357*L357,2)</f>
        <v>0</v>
      </c>
      <c r="N357" s="37">
        <f>ROUND(M357,2)</f>
        <v>0</v>
      </c>
      <c r="O357" s="86"/>
      <c r="P357" s="2"/>
      <c r="Q357" s="119"/>
      <c r="R357" s="1"/>
      <c r="S357" s="119"/>
      <c r="T357" s="1"/>
      <c r="U357" s="119"/>
      <c r="V357" s="41"/>
      <c r="W357" s="1"/>
    </row>
    <row r="358" spans="1:23" s="95" customFormat="1" ht="14.25" customHeight="1">
      <c r="A358" s="367"/>
      <c r="B358" s="379"/>
      <c r="C358" s="369"/>
      <c r="D358" s="349"/>
      <c r="E358" s="2" t="s">
        <v>1</v>
      </c>
      <c r="F358" s="2"/>
      <c r="G358" s="2"/>
      <c r="H358" s="303"/>
      <c r="I358" s="1"/>
      <c r="J358" s="303"/>
      <c r="K358" s="1"/>
      <c r="L358" s="303">
        <v>1982.68</v>
      </c>
      <c r="M358" s="37">
        <f t="shared" si="315"/>
        <v>0</v>
      </c>
      <c r="N358" s="37">
        <f t="shared" ref="N358:N360" si="316">ROUND(M358,2)</f>
        <v>0</v>
      </c>
      <c r="O358" s="86"/>
      <c r="P358" s="2"/>
      <c r="Q358" s="119"/>
      <c r="R358" s="1"/>
      <c r="S358" s="119"/>
      <c r="T358" s="1"/>
      <c r="U358" s="119"/>
      <c r="V358" s="41"/>
      <c r="W358" s="1"/>
    </row>
    <row r="359" spans="1:23" s="95" customFormat="1" ht="14.25" customHeight="1">
      <c r="A359" s="367"/>
      <c r="B359" s="379"/>
      <c r="C359" s="369"/>
      <c r="D359" s="349"/>
      <c r="E359" s="2" t="s">
        <v>2</v>
      </c>
      <c r="F359" s="2"/>
      <c r="G359" s="2"/>
      <c r="H359" s="303"/>
      <c r="I359" s="1"/>
      <c r="J359" s="303"/>
      <c r="K359" s="1"/>
      <c r="L359" s="303">
        <v>1982.68</v>
      </c>
      <c r="M359" s="37">
        <f>ROUND(G359*L359,2)</f>
        <v>0</v>
      </c>
      <c r="N359" s="37">
        <f t="shared" si="316"/>
        <v>0</v>
      </c>
      <c r="O359" s="86"/>
      <c r="P359" s="2"/>
      <c r="Q359" s="119"/>
      <c r="R359" s="1"/>
      <c r="S359" s="119"/>
      <c r="T359" s="1"/>
      <c r="U359" s="119">
        <v>1649.4</v>
      </c>
      <c r="V359" s="37">
        <f>ROUND(P359*U359,2)</f>
        <v>0</v>
      </c>
      <c r="W359" s="37">
        <f>ROUND(V359*1.18,2)</f>
        <v>0</v>
      </c>
    </row>
    <row r="360" spans="1:23" s="95" customFormat="1" ht="14.25" customHeight="1">
      <c r="A360" s="367"/>
      <c r="B360" s="379"/>
      <c r="C360" s="369"/>
      <c r="D360" s="349"/>
      <c r="E360" s="2" t="s">
        <v>3</v>
      </c>
      <c r="F360" s="2"/>
      <c r="G360" s="2"/>
      <c r="H360" s="303"/>
      <c r="I360" s="1"/>
      <c r="J360" s="303"/>
      <c r="K360" s="1"/>
      <c r="L360" s="303">
        <v>1982.68</v>
      </c>
      <c r="M360" s="37">
        <f t="shared" ref="M360" si="317">ROUND(G360*L360,2)</f>
        <v>0</v>
      </c>
      <c r="N360" s="37">
        <f t="shared" si="316"/>
        <v>0</v>
      </c>
      <c r="O360" s="86"/>
      <c r="P360" s="2"/>
      <c r="Q360" s="119"/>
      <c r="R360" s="1"/>
      <c r="S360" s="119"/>
      <c r="T360" s="1"/>
      <c r="U360" s="119"/>
      <c r="V360" s="41"/>
      <c r="W360" s="1"/>
    </row>
    <row r="361" spans="1:23" s="95" customFormat="1" ht="14.25" customHeight="1">
      <c r="A361" s="367"/>
      <c r="B361" s="379"/>
      <c r="C361" s="369"/>
      <c r="D361" s="349"/>
      <c r="E361" s="2" t="s">
        <v>29</v>
      </c>
      <c r="F361" s="2"/>
      <c r="G361" s="1">
        <f>SUM(G357:G360)</f>
        <v>0</v>
      </c>
      <c r="H361" s="303"/>
      <c r="I361" s="1">
        <f>SUM(I357:I360)</f>
        <v>0</v>
      </c>
      <c r="J361" s="303"/>
      <c r="K361" s="1">
        <f>SUM(K357:K360)</f>
        <v>0</v>
      </c>
      <c r="L361" s="303"/>
      <c r="M361" s="1">
        <f>SUM(M357:M360)</f>
        <v>0</v>
      </c>
      <c r="N361" s="1">
        <f>SUM(N357:N360)</f>
        <v>0</v>
      </c>
      <c r="O361" s="86"/>
      <c r="P361" s="2"/>
      <c r="Q361" s="119"/>
      <c r="R361" s="1"/>
      <c r="S361" s="119"/>
      <c r="T361" s="1"/>
      <c r="U361" s="119"/>
      <c r="V361" s="41"/>
      <c r="W361" s="1"/>
    </row>
    <row r="362" spans="1:23" s="95" customFormat="1" ht="14.25" customHeight="1">
      <c r="A362" s="367"/>
      <c r="B362" s="379"/>
      <c r="C362" s="361" t="s">
        <v>34</v>
      </c>
      <c r="D362" s="349" t="s">
        <v>411</v>
      </c>
      <c r="E362" s="2" t="s">
        <v>0</v>
      </c>
      <c r="F362" s="2"/>
      <c r="G362" s="2"/>
      <c r="H362" s="303"/>
      <c r="I362" s="1"/>
      <c r="J362" s="303"/>
      <c r="K362" s="1"/>
      <c r="L362" s="303">
        <v>832.68</v>
      </c>
      <c r="M362" s="37">
        <f>ROUND(G362*L362,2)</f>
        <v>0</v>
      </c>
      <c r="N362" s="37">
        <f>ROUND(M362,2)</f>
        <v>0</v>
      </c>
      <c r="O362" s="86"/>
      <c r="P362" s="2"/>
      <c r="Q362" s="119"/>
      <c r="R362" s="1"/>
      <c r="S362" s="119"/>
      <c r="T362" s="1"/>
      <c r="U362" s="119"/>
      <c r="V362" s="41"/>
      <c r="W362" s="1"/>
    </row>
    <row r="363" spans="1:23" s="95" customFormat="1" ht="14.25" customHeight="1">
      <c r="A363" s="367"/>
      <c r="B363" s="379"/>
      <c r="C363" s="371"/>
      <c r="D363" s="349"/>
      <c r="E363" s="2" t="s">
        <v>1</v>
      </c>
      <c r="F363" s="2"/>
      <c r="G363" s="2"/>
      <c r="H363" s="303"/>
      <c r="I363" s="1"/>
      <c r="J363" s="303"/>
      <c r="K363" s="1"/>
      <c r="L363" s="303">
        <v>832.68</v>
      </c>
      <c r="M363" s="37">
        <f t="shared" ref="M363:M365" si="318">ROUND(G363*L363,2)</f>
        <v>0</v>
      </c>
      <c r="N363" s="37">
        <f t="shared" ref="N363:N364" si="319">ROUND(M363,2)</f>
        <v>0</v>
      </c>
      <c r="O363" s="86"/>
      <c r="P363" s="2"/>
      <c r="Q363" s="119"/>
      <c r="R363" s="1"/>
      <c r="S363" s="119"/>
      <c r="T363" s="1"/>
      <c r="U363" s="119"/>
      <c r="V363" s="41"/>
      <c r="W363" s="1"/>
    </row>
    <row r="364" spans="1:23" s="95" customFormat="1" ht="14.25" customHeight="1">
      <c r="A364" s="367"/>
      <c r="B364" s="379"/>
      <c r="C364" s="371"/>
      <c r="D364" s="349"/>
      <c r="E364" s="2" t="s">
        <v>2</v>
      </c>
      <c r="F364" s="2"/>
      <c r="G364" s="2">
        <v>0</v>
      </c>
      <c r="H364" s="303"/>
      <c r="I364" s="1"/>
      <c r="J364" s="303"/>
      <c r="K364" s="1"/>
      <c r="L364" s="303">
        <v>832.68</v>
      </c>
      <c r="M364" s="37">
        <f t="shared" si="318"/>
        <v>0</v>
      </c>
      <c r="N364" s="37">
        <f t="shared" si="319"/>
        <v>0</v>
      </c>
      <c r="O364" s="86"/>
      <c r="P364" s="2"/>
      <c r="Q364" s="1"/>
      <c r="R364" s="1"/>
      <c r="S364" s="119"/>
      <c r="T364" s="1"/>
      <c r="U364" s="119"/>
      <c r="V364" s="41"/>
      <c r="W364" s="1"/>
    </row>
    <row r="365" spans="1:23" s="95" customFormat="1" ht="14.25" customHeight="1">
      <c r="A365" s="367"/>
      <c r="B365" s="379"/>
      <c r="C365" s="371"/>
      <c r="D365" s="349"/>
      <c r="E365" s="2" t="s">
        <v>3</v>
      </c>
      <c r="F365" s="2"/>
      <c r="G365" s="2">
        <v>0.63500000000000001</v>
      </c>
      <c r="H365" s="303"/>
      <c r="I365" s="1"/>
      <c r="J365" s="303"/>
      <c r="K365" s="1"/>
      <c r="L365" s="303">
        <v>832.68</v>
      </c>
      <c r="M365" s="37">
        <f t="shared" si="318"/>
        <v>528.75</v>
      </c>
      <c r="N365" s="37">
        <f>ROUND(M365,2)</f>
        <v>528.75</v>
      </c>
      <c r="O365" s="86"/>
      <c r="P365" s="2"/>
      <c r="Q365" s="119"/>
      <c r="R365" s="1"/>
      <c r="S365" s="119"/>
      <c r="T365" s="1"/>
      <c r="U365" s="119"/>
      <c r="V365" s="41"/>
      <c r="W365" s="1"/>
    </row>
    <row r="366" spans="1:23" s="95" customFormat="1" ht="14.25" customHeight="1">
      <c r="A366" s="367"/>
      <c r="B366" s="379"/>
      <c r="C366" s="371"/>
      <c r="D366" s="349"/>
      <c r="E366" s="2" t="s">
        <v>29</v>
      </c>
      <c r="F366" s="2"/>
      <c r="G366" s="1">
        <f>SUM(G362:G365)</f>
        <v>0.63500000000000001</v>
      </c>
      <c r="H366" s="303"/>
      <c r="I366" s="1">
        <f>SUM(I362:I365)</f>
        <v>0</v>
      </c>
      <c r="J366" s="303"/>
      <c r="K366" s="1">
        <f>SUM(K362:K365)</f>
        <v>0</v>
      </c>
      <c r="L366" s="303"/>
      <c r="M366" s="1">
        <f>SUM(M362:M365)</f>
        <v>528.75</v>
      </c>
      <c r="N366" s="1">
        <f>SUM(N362:N365)</f>
        <v>528.75</v>
      </c>
      <c r="O366" s="86"/>
      <c r="P366" s="2"/>
      <c r="Q366" s="119"/>
      <c r="R366" s="1"/>
      <c r="S366" s="119"/>
      <c r="T366" s="1"/>
      <c r="U366" s="119"/>
      <c r="V366" s="41"/>
      <c r="W366" s="1"/>
    </row>
    <row r="367" spans="1:23" s="95" customFormat="1" ht="14.25" customHeight="1">
      <c r="A367" s="367"/>
      <c r="B367" s="379"/>
      <c r="C367" s="371"/>
      <c r="D367" s="349" t="s">
        <v>412</v>
      </c>
      <c r="E367" s="2" t="s">
        <v>0</v>
      </c>
      <c r="F367" s="2"/>
      <c r="G367" s="2"/>
      <c r="H367" s="1"/>
      <c r="I367" s="1"/>
      <c r="J367" s="303"/>
      <c r="K367" s="1"/>
      <c r="L367" s="303">
        <v>1982.68</v>
      </c>
      <c r="M367" s="37">
        <f>ROUND(G367*L367,2)</f>
        <v>0</v>
      </c>
      <c r="N367" s="37">
        <f>ROUND(M367,2)</f>
        <v>0</v>
      </c>
      <c r="O367" s="86"/>
      <c r="P367" s="2"/>
      <c r="Q367" s="1"/>
      <c r="R367" s="1"/>
      <c r="S367" s="119"/>
      <c r="T367" s="1"/>
      <c r="U367" s="119"/>
      <c r="V367" s="41"/>
      <c r="W367" s="1"/>
    </row>
    <row r="368" spans="1:23" s="95" customFormat="1" ht="14.25" customHeight="1">
      <c r="A368" s="367"/>
      <c r="B368" s="379"/>
      <c r="C368" s="371"/>
      <c r="D368" s="349"/>
      <c r="E368" s="2" t="s">
        <v>1</v>
      </c>
      <c r="F368" s="2"/>
      <c r="G368" s="2"/>
      <c r="H368" s="1"/>
      <c r="I368" s="1"/>
      <c r="J368" s="303"/>
      <c r="K368" s="1"/>
      <c r="L368" s="303">
        <v>1982.68</v>
      </c>
      <c r="M368" s="37">
        <f t="shared" ref="M368:M370" si="320">ROUND(G368*L368,2)</f>
        <v>0</v>
      </c>
      <c r="N368" s="37">
        <f t="shared" ref="N368:N370" si="321">ROUND(M368,2)</f>
        <v>0</v>
      </c>
      <c r="O368" s="86"/>
      <c r="P368" s="2"/>
      <c r="Q368" s="1"/>
      <c r="R368" s="1"/>
      <c r="S368" s="119"/>
      <c r="T368" s="1"/>
      <c r="U368" s="119"/>
      <c r="V368" s="41"/>
      <c r="W368" s="1"/>
    </row>
    <row r="369" spans="1:23" s="95" customFormat="1" ht="14.25" customHeight="1">
      <c r="A369" s="367"/>
      <c r="B369" s="379"/>
      <c r="C369" s="371"/>
      <c r="D369" s="349"/>
      <c r="E369" s="2" t="s">
        <v>2</v>
      </c>
      <c r="F369" s="2"/>
      <c r="G369" s="2">
        <v>4.0199999999999996</v>
      </c>
      <c r="H369" s="1"/>
      <c r="I369" s="1"/>
      <c r="J369" s="303"/>
      <c r="K369" s="1"/>
      <c r="L369" s="303">
        <v>1982.68</v>
      </c>
      <c r="M369" s="37">
        <f t="shared" si="320"/>
        <v>7970.37</v>
      </c>
      <c r="N369" s="37">
        <f t="shared" si="321"/>
        <v>7970.37</v>
      </c>
      <c r="O369" s="86"/>
      <c r="P369" s="2"/>
      <c r="Q369" s="1"/>
      <c r="R369" s="1"/>
      <c r="S369" s="119"/>
      <c r="T369" s="1"/>
      <c r="U369" s="119"/>
      <c r="V369" s="41"/>
      <c r="W369" s="1"/>
    </row>
    <row r="370" spans="1:23" s="95" customFormat="1" ht="14.25" customHeight="1">
      <c r="A370" s="367"/>
      <c r="B370" s="379"/>
      <c r="C370" s="371"/>
      <c r="D370" s="349"/>
      <c r="E370" s="2" t="s">
        <v>3</v>
      </c>
      <c r="F370" s="2"/>
      <c r="G370" s="2">
        <v>4.6900000000000004</v>
      </c>
      <c r="H370" s="1"/>
      <c r="I370" s="1"/>
      <c r="J370" s="303"/>
      <c r="K370" s="1"/>
      <c r="L370" s="303">
        <v>1982.68</v>
      </c>
      <c r="M370" s="37">
        <f t="shared" si="320"/>
        <v>9298.77</v>
      </c>
      <c r="N370" s="37">
        <f t="shared" si="321"/>
        <v>9298.77</v>
      </c>
      <c r="O370" s="86"/>
      <c r="P370" s="2"/>
      <c r="Q370" s="1"/>
      <c r="R370" s="1"/>
      <c r="S370" s="119"/>
      <c r="T370" s="1"/>
      <c r="U370" s="119"/>
      <c r="V370" s="41"/>
      <c r="W370" s="1"/>
    </row>
    <row r="371" spans="1:23" s="95" customFormat="1" ht="14.25" customHeight="1">
      <c r="A371" s="367"/>
      <c r="B371" s="379"/>
      <c r="C371" s="371"/>
      <c r="D371" s="349"/>
      <c r="E371" s="2" t="s">
        <v>29</v>
      </c>
      <c r="F371" s="2"/>
      <c r="G371" s="1">
        <f>SUM(G367:G370)</f>
        <v>8.7100000000000009</v>
      </c>
      <c r="H371" s="303"/>
      <c r="I371" s="1">
        <f>SUM(I367:I370)</f>
        <v>0</v>
      </c>
      <c r="J371" s="303"/>
      <c r="K371" s="1">
        <f>SUM(K367:K370)</f>
        <v>0</v>
      </c>
      <c r="L371" s="303"/>
      <c r="M371" s="1">
        <f>SUM(M367:M370)</f>
        <v>17269.14</v>
      </c>
      <c r="N371" s="1">
        <f>SUM(N367:N370)</f>
        <v>17269.14</v>
      </c>
      <c r="O371" s="86"/>
      <c r="P371" s="2"/>
      <c r="Q371" s="1"/>
      <c r="R371" s="1"/>
      <c r="S371" s="119"/>
      <c r="T371" s="1"/>
      <c r="U371" s="119"/>
      <c r="V371" s="41"/>
      <c r="W371" s="1"/>
    </row>
    <row r="372" spans="1:23" s="95" customFormat="1" ht="14.25" customHeight="1">
      <c r="A372" s="367"/>
      <c r="B372" s="379"/>
      <c r="C372" s="371"/>
      <c r="D372" s="349" t="s">
        <v>413</v>
      </c>
      <c r="E372" s="2" t="s">
        <v>0</v>
      </c>
      <c r="F372" s="2"/>
      <c r="G372" s="2"/>
      <c r="H372" s="1"/>
      <c r="I372" s="1"/>
      <c r="J372" s="303"/>
      <c r="K372" s="1"/>
      <c r="L372" s="303">
        <v>1641.02</v>
      </c>
      <c r="M372" s="37">
        <f t="shared" ref="M372:M373" si="322">ROUND(G372*L372,2)</f>
        <v>0</v>
      </c>
      <c r="N372" s="37">
        <f>ROUND(M372,2)</f>
        <v>0</v>
      </c>
      <c r="O372" s="86"/>
      <c r="P372" s="2"/>
      <c r="Q372" s="1"/>
      <c r="R372" s="1"/>
      <c r="S372" s="119"/>
      <c r="T372" s="1"/>
      <c r="U372" s="119"/>
      <c r="V372" s="41"/>
      <c r="W372" s="1"/>
    </row>
    <row r="373" spans="1:23" s="95" customFormat="1" ht="14.25" customHeight="1">
      <c r="A373" s="367"/>
      <c r="B373" s="379"/>
      <c r="C373" s="371"/>
      <c r="D373" s="349"/>
      <c r="E373" s="2" t="s">
        <v>1</v>
      </c>
      <c r="F373" s="2"/>
      <c r="G373" s="2"/>
      <c r="H373" s="1"/>
      <c r="I373" s="1"/>
      <c r="J373" s="303"/>
      <c r="K373" s="1"/>
      <c r="L373" s="303">
        <v>1641.02</v>
      </c>
      <c r="M373" s="37">
        <f t="shared" si="322"/>
        <v>0</v>
      </c>
      <c r="N373" s="37">
        <f t="shared" ref="N373:N375" si="323">ROUND(M373,2)</f>
        <v>0</v>
      </c>
      <c r="O373" s="86"/>
      <c r="P373" s="2"/>
      <c r="Q373" s="1"/>
      <c r="R373" s="1"/>
      <c r="S373" s="119"/>
      <c r="T373" s="1"/>
      <c r="U373" s="119"/>
      <c r="V373" s="41"/>
      <c r="W373" s="1"/>
    </row>
    <row r="374" spans="1:23" s="95" customFormat="1" ht="14.25" customHeight="1">
      <c r="A374" s="367"/>
      <c r="B374" s="379"/>
      <c r="C374" s="371"/>
      <c r="D374" s="349"/>
      <c r="E374" s="2" t="s">
        <v>2</v>
      </c>
      <c r="F374" s="2"/>
      <c r="G374" s="79">
        <v>32.520000000000003</v>
      </c>
      <c r="H374" s="1"/>
      <c r="I374" s="1"/>
      <c r="J374" s="303"/>
      <c r="K374" s="1"/>
      <c r="L374" s="303">
        <v>1641.02</v>
      </c>
      <c r="M374" s="37">
        <f>ROUND(G374*L374,2)</f>
        <v>53365.97</v>
      </c>
      <c r="N374" s="37">
        <f t="shared" si="323"/>
        <v>53365.97</v>
      </c>
      <c r="O374" s="86"/>
      <c r="P374" s="79"/>
      <c r="Q374" s="1"/>
      <c r="R374" s="1"/>
      <c r="S374" s="119"/>
      <c r="T374" s="1"/>
      <c r="U374" s="119">
        <v>810.42</v>
      </c>
      <c r="V374" s="37">
        <f>ROUND(P374*U374,2)</f>
        <v>0</v>
      </c>
      <c r="W374" s="37">
        <f>ROUND(V374*1.18,2)</f>
        <v>0</v>
      </c>
    </row>
    <row r="375" spans="1:23" s="95" customFormat="1" ht="14.25" customHeight="1">
      <c r="A375" s="367"/>
      <c r="B375" s="379"/>
      <c r="C375" s="371"/>
      <c r="D375" s="349"/>
      <c r="E375" s="2" t="s">
        <v>3</v>
      </c>
      <c r="F375" s="2"/>
      <c r="G375" s="2">
        <v>614.548</v>
      </c>
      <c r="H375" s="1"/>
      <c r="I375" s="1"/>
      <c r="J375" s="303"/>
      <c r="K375" s="1"/>
      <c r="L375" s="303">
        <v>1641.02</v>
      </c>
      <c r="M375" s="37">
        <f>ROUND(G375*L375,2)</f>
        <v>1008485.56</v>
      </c>
      <c r="N375" s="37">
        <f t="shared" si="323"/>
        <v>1008485.56</v>
      </c>
      <c r="O375" s="86"/>
      <c r="P375" s="2"/>
      <c r="Q375" s="1"/>
      <c r="R375" s="1"/>
      <c r="S375" s="119"/>
      <c r="T375" s="1"/>
      <c r="U375" s="119">
        <v>810.42</v>
      </c>
      <c r="V375" s="37">
        <f>ROUND(P375*U375,2)</f>
        <v>0</v>
      </c>
      <c r="W375" s="37">
        <f>ROUND(V375*1.18,2)</f>
        <v>0</v>
      </c>
    </row>
    <row r="376" spans="1:23" s="95" customFormat="1" ht="14.25" customHeight="1">
      <c r="A376" s="367"/>
      <c r="B376" s="379"/>
      <c r="C376" s="371"/>
      <c r="D376" s="349"/>
      <c r="E376" s="2" t="s">
        <v>29</v>
      </c>
      <c r="F376" s="2"/>
      <c r="G376" s="1">
        <f>SUM(G372:G375)</f>
        <v>647.06799999999998</v>
      </c>
      <c r="H376" s="303"/>
      <c r="I376" s="1">
        <f>SUM(I372:I375)</f>
        <v>0</v>
      </c>
      <c r="J376" s="303"/>
      <c r="K376" s="1">
        <f>SUM(K372:K375)</f>
        <v>0</v>
      </c>
      <c r="L376" s="303"/>
      <c r="M376" s="1">
        <f>SUM(M372:M375)</f>
        <v>1061851.53</v>
      </c>
      <c r="N376" s="1">
        <f>SUM(N372:N375)</f>
        <v>1061851.53</v>
      </c>
      <c r="O376" s="86"/>
      <c r="P376" s="2"/>
      <c r="Q376" s="1"/>
      <c r="R376" s="1"/>
      <c r="S376" s="119"/>
      <c r="T376" s="1"/>
      <c r="U376" s="119"/>
      <c r="V376" s="41"/>
      <c r="W376" s="1"/>
    </row>
    <row r="377" spans="1:23" s="95" customFormat="1" ht="14.25" customHeight="1">
      <c r="A377" s="367"/>
      <c r="B377" s="379"/>
      <c r="C377" s="371"/>
      <c r="D377" s="349" t="s">
        <v>414</v>
      </c>
      <c r="E377" s="2" t="s">
        <v>0</v>
      </c>
      <c r="F377" s="2"/>
      <c r="G377" s="2"/>
      <c r="H377" s="1"/>
      <c r="I377" s="1"/>
      <c r="J377" s="303"/>
      <c r="K377" s="1"/>
      <c r="L377" s="303">
        <v>3291.02</v>
      </c>
      <c r="M377" s="37">
        <f t="shared" ref="M377:M380" si="324">ROUND(G377*L377,2)</f>
        <v>0</v>
      </c>
      <c r="N377" s="37">
        <f>ROUND(M377,2)</f>
        <v>0</v>
      </c>
      <c r="O377" s="86"/>
      <c r="P377" s="2"/>
      <c r="Q377" s="1"/>
      <c r="R377" s="1"/>
      <c r="S377" s="119"/>
      <c r="T377" s="1"/>
      <c r="U377" s="119"/>
      <c r="V377" s="41"/>
      <c r="W377" s="1"/>
    </row>
    <row r="378" spans="1:23" s="95" customFormat="1" ht="14.25" customHeight="1">
      <c r="A378" s="367"/>
      <c r="B378" s="379"/>
      <c r="C378" s="371"/>
      <c r="D378" s="349"/>
      <c r="E378" s="2" t="s">
        <v>1</v>
      </c>
      <c r="F378" s="2"/>
      <c r="G378" s="2"/>
      <c r="H378" s="1"/>
      <c r="I378" s="1"/>
      <c r="J378" s="303"/>
      <c r="K378" s="1"/>
      <c r="L378" s="303">
        <v>3291.02</v>
      </c>
      <c r="M378" s="37">
        <f t="shared" si="324"/>
        <v>0</v>
      </c>
      <c r="N378" s="37">
        <f t="shared" ref="N378:N380" si="325">ROUND(M378,2)</f>
        <v>0</v>
      </c>
      <c r="O378" s="86"/>
      <c r="P378" s="2"/>
      <c r="Q378" s="1"/>
      <c r="R378" s="1"/>
      <c r="S378" s="119"/>
      <c r="T378" s="1"/>
      <c r="U378" s="119"/>
      <c r="V378" s="41"/>
      <c r="W378" s="1"/>
    </row>
    <row r="379" spans="1:23" s="95" customFormat="1" ht="14.25" customHeight="1">
      <c r="A379" s="367"/>
      <c r="B379" s="379"/>
      <c r="C379" s="371"/>
      <c r="D379" s="349"/>
      <c r="E379" s="2" t="s">
        <v>2</v>
      </c>
      <c r="F379" s="2"/>
      <c r="G379" s="79">
        <v>13.339</v>
      </c>
      <c r="H379" s="1"/>
      <c r="I379" s="1"/>
      <c r="J379" s="303"/>
      <c r="K379" s="1"/>
      <c r="L379" s="303">
        <v>3291.02</v>
      </c>
      <c r="M379" s="37">
        <f t="shared" si="324"/>
        <v>43898.92</v>
      </c>
      <c r="N379" s="37">
        <f t="shared" si="325"/>
        <v>43898.92</v>
      </c>
      <c r="O379" s="86"/>
      <c r="P379" s="79"/>
      <c r="Q379" s="1"/>
      <c r="R379" s="1"/>
      <c r="S379" s="119"/>
      <c r="T379" s="1"/>
      <c r="U379" s="119">
        <v>1649.4</v>
      </c>
      <c r="V379" s="37">
        <f t="shared" ref="V379:V380" si="326">ROUND(P379*U379,2)</f>
        <v>0</v>
      </c>
      <c r="W379" s="37">
        <f t="shared" ref="W379:W380" si="327">ROUND(V379*1.18,2)</f>
        <v>0</v>
      </c>
    </row>
    <row r="380" spans="1:23" s="95" customFormat="1" ht="14.25" customHeight="1">
      <c r="A380" s="367"/>
      <c r="B380" s="379"/>
      <c r="C380" s="371"/>
      <c r="D380" s="349"/>
      <c r="E380" s="2" t="s">
        <v>3</v>
      </c>
      <c r="F380" s="2"/>
      <c r="G380" s="2">
        <v>308.702</v>
      </c>
      <c r="H380" s="1"/>
      <c r="I380" s="1"/>
      <c r="J380" s="303"/>
      <c r="K380" s="1"/>
      <c r="L380" s="303">
        <v>3291.02</v>
      </c>
      <c r="M380" s="37">
        <f t="shared" si="324"/>
        <v>1015944.46</v>
      </c>
      <c r="N380" s="37">
        <f t="shared" si="325"/>
        <v>1015944.46</v>
      </c>
      <c r="O380" s="86"/>
      <c r="P380" s="2"/>
      <c r="Q380" s="1"/>
      <c r="R380" s="1"/>
      <c r="S380" s="119"/>
      <c r="T380" s="1"/>
      <c r="U380" s="119">
        <v>1649.4</v>
      </c>
      <c r="V380" s="37">
        <f t="shared" si="326"/>
        <v>0</v>
      </c>
      <c r="W380" s="37">
        <f t="shared" si="327"/>
        <v>0</v>
      </c>
    </row>
    <row r="381" spans="1:23" s="95" customFormat="1" ht="14.25" customHeight="1">
      <c r="A381" s="367"/>
      <c r="B381" s="379"/>
      <c r="C381" s="372"/>
      <c r="D381" s="349"/>
      <c r="E381" s="2" t="s">
        <v>29</v>
      </c>
      <c r="F381" s="2"/>
      <c r="G381" s="1">
        <f>SUM(G377:G380)</f>
        <v>322.041</v>
      </c>
      <c r="H381" s="303"/>
      <c r="I381" s="1">
        <f>SUM(I377:I380)</f>
        <v>0</v>
      </c>
      <c r="J381" s="303"/>
      <c r="K381" s="1">
        <f>SUM(K377:K380)</f>
        <v>0</v>
      </c>
      <c r="L381" s="303"/>
      <c r="M381" s="1">
        <f>SUM(M377:M380)</f>
        <v>1059843.3799999999</v>
      </c>
      <c r="N381" s="1">
        <f>SUM(N377:N380)</f>
        <v>1059843.3799999999</v>
      </c>
      <c r="O381" s="86"/>
      <c r="P381" s="2"/>
      <c r="Q381" s="1"/>
      <c r="R381" s="1"/>
      <c r="S381" s="119"/>
      <c r="T381" s="1"/>
      <c r="U381" s="119"/>
      <c r="V381" s="41"/>
      <c r="W381" s="1"/>
    </row>
    <row r="382" spans="1:23" s="95" customFormat="1" ht="14.25" customHeight="1">
      <c r="A382" s="367"/>
      <c r="B382" s="379"/>
      <c r="C382" s="361" t="s">
        <v>34</v>
      </c>
      <c r="D382" s="349" t="s">
        <v>415</v>
      </c>
      <c r="E382" s="2" t="s">
        <v>0</v>
      </c>
      <c r="F382" s="2"/>
      <c r="G382" s="2"/>
      <c r="H382" s="303"/>
      <c r="I382" s="1"/>
      <c r="J382" s="303"/>
      <c r="K382" s="1"/>
      <c r="L382" s="303">
        <v>832.68</v>
      </c>
      <c r="M382" s="37">
        <f>ROUND(G382*L382,2)</f>
        <v>0</v>
      </c>
      <c r="N382" s="37">
        <f>ROUND(M382,2)</f>
        <v>0</v>
      </c>
      <c r="O382" s="86"/>
      <c r="P382" s="2"/>
      <c r="Q382" s="303"/>
      <c r="R382" s="1"/>
      <c r="S382" s="303"/>
      <c r="T382" s="1"/>
      <c r="U382" s="303"/>
      <c r="V382" s="41"/>
      <c r="W382" s="1"/>
    </row>
    <row r="383" spans="1:23" s="95" customFormat="1" ht="14.25" customHeight="1">
      <c r="A383" s="367"/>
      <c r="B383" s="379"/>
      <c r="C383" s="371"/>
      <c r="D383" s="349"/>
      <c r="E383" s="2" t="s">
        <v>1</v>
      </c>
      <c r="F383" s="2"/>
      <c r="G383" s="2"/>
      <c r="H383" s="303"/>
      <c r="I383" s="1"/>
      <c r="J383" s="303"/>
      <c r="K383" s="1"/>
      <c r="L383" s="303">
        <v>832.68</v>
      </c>
      <c r="M383" s="37">
        <f t="shared" ref="M383:M385" si="328">ROUND(G383*L383,2)</f>
        <v>0</v>
      </c>
      <c r="N383" s="37">
        <f t="shared" ref="N383:N385" si="329">ROUND(M383,2)</f>
        <v>0</v>
      </c>
      <c r="O383" s="86"/>
      <c r="P383" s="2"/>
      <c r="Q383" s="303"/>
      <c r="R383" s="1"/>
      <c r="S383" s="303"/>
      <c r="T383" s="1"/>
      <c r="U383" s="303"/>
      <c r="V383" s="41"/>
      <c r="W383" s="1"/>
    </row>
    <row r="384" spans="1:23" s="95" customFormat="1" ht="14.25" customHeight="1">
      <c r="A384" s="367"/>
      <c r="B384" s="379"/>
      <c r="C384" s="371"/>
      <c r="D384" s="349"/>
      <c r="E384" s="2" t="s">
        <v>2</v>
      </c>
      <c r="F384" s="2"/>
      <c r="G384" s="2">
        <v>0</v>
      </c>
      <c r="H384" s="303"/>
      <c r="I384" s="1"/>
      <c r="J384" s="303"/>
      <c r="K384" s="1"/>
      <c r="L384" s="303">
        <v>832.68</v>
      </c>
      <c r="M384" s="37">
        <f t="shared" si="328"/>
        <v>0</v>
      </c>
      <c r="N384" s="37">
        <f t="shared" si="329"/>
        <v>0</v>
      </c>
      <c r="O384" s="86"/>
      <c r="P384" s="2"/>
      <c r="Q384" s="1"/>
      <c r="R384" s="1"/>
      <c r="S384" s="303"/>
      <c r="T384" s="1"/>
      <c r="U384" s="303"/>
      <c r="V384" s="41"/>
      <c r="W384" s="1"/>
    </row>
    <row r="385" spans="1:23" s="95" customFormat="1" ht="14.25" customHeight="1">
      <c r="A385" s="367"/>
      <c r="B385" s="379"/>
      <c r="C385" s="371"/>
      <c r="D385" s="349"/>
      <c r="E385" s="2" t="s">
        <v>3</v>
      </c>
      <c r="F385" s="2"/>
      <c r="G385" s="2">
        <v>0.52500000000000002</v>
      </c>
      <c r="H385" s="303"/>
      <c r="I385" s="1"/>
      <c r="J385" s="303"/>
      <c r="K385" s="1"/>
      <c r="L385" s="303">
        <v>832.68</v>
      </c>
      <c r="M385" s="37">
        <f t="shared" si="328"/>
        <v>437.16</v>
      </c>
      <c r="N385" s="37">
        <f t="shared" si="329"/>
        <v>437.16</v>
      </c>
      <c r="O385" s="86"/>
      <c r="P385" s="2"/>
      <c r="Q385" s="303"/>
      <c r="R385" s="1"/>
      <c r="S385" s="303"/>
      <c r="T385" s="1"/>
      <c r="U385" s="303"/>
      <c r="V385" s="41"/>
      <c r="W385" s="1"/>
    </row>
    <row r="386" spans="1:23" s="95" customFormat="1" ht="14.25" customHeight="1">
      <c r="A386" s="367"/>
      <c r="B386" s="379"/>
      <c r="C386" s="371"/>
      <c r="D386" s="349"/>
      <c r="E386" s="2" t="s">
        <v>29</v>
      </c>
      <c r="F386" s="2"/>
      <c r="G386" s="1">
        <f>SUM(G382:G385)</f>
        <v>0.52500000000000002</v>
      </c>
      <c r="H386" s="303"/>
      <c r="I386" s="1">
        <f>SUM(I382:I385)</f>
        <v>0</v>
      </c>
      <c r="J386" s="303"/>
      <c r="K386" s="1">
        <f>SUM(K382:K385)</f>
        <v>0</v>
      </c>
      <c r="L386" s="303"/>
      <c r="M386" s="1">
        <f>SUM(M382:M385)</f>
        <v>437.16</v>
      </c>
      <c r="N386" s="1">
        <f>SUM(N382:N385)</f>
        <v>437.16</v>
      </c>
      <c r="O386" s="86"/>
      <c r="P386" s="2"/>
      <c r="Q386" s="303"/>
      <c r="R386" s="1"/>
      <c r="S386" s="303"/>
      <c r="T386" s="1"/>
      <c r="U386" s="303"/>
      <c r="V386" s="41"/>
      <c r="W386" s="1"/>
    </row>
    <row r="387" spans="1:23" s="95" customFormat="1" ht="14.25" customHeight="1">
      <c r="A387" s="367"/>
      <c r="B387" s="379"/>
      <c r="C387" s="371"/>
      <c r="D387" s="349" t="s">
        <v>416</v>
      </c>
      <c r="E387" s="2" t="s">
        <v>0</v>
      </c>
      <c r="F387" s="2"/>
      <c r="G387" s="2"/>
      <c r="H387" s="1"/>
      <c r="I387" s="1"/>
      <c r="J387" s="303"/>
      <c r="K387" s="1"/>
      <c r="L387" s="303">
        <v>1982.68</v>
      </c>
      <c r="M387" s="37">
        <f>ROUND(G387*L387,2)</f>
        <v>0</v>
      </c>
      <c r="N387" s="37">
        <f>ROUND(M387,2)</f>
        <v>0</v>
      </c>
      <c r="O387" s="86"/>
      <c r="P387" s="2"/>
      <c r="Q387" s="1"/>
      <c r="R387" s="1"/>
      <c r="S387" s="303"/>
      <c r="T387" s="1"/>
      <c r="U387" s="303"/>
      <c r="V387" s="41"/>
      <c r="W387" s="1"/>
    </row>
    <row r="388" spans="1:23" s="95" customFormat="1" ht="14.25" customHeight="1">
      <c r="A388" s="367"/>
      <c r="B388" s="379"/>
      <c r="C388" s="371"/>
      <c r="D388" s="349"/>
      <c r="E388" s="2" t="s">
        <v>1</v>
      </c>
      <c r="F388" s="2"/>
      <c r="G388" s="2"/>
      <c r="H388" s="1"/>
      <c r="I388" s="1"/>
      <c r="J388" s="303"/>
      <c r="K388" s="1"/>
      <c r="L388" s="303">
        <v>1982.68</v>
      </c>
      <c r="M388" s="37">
        <f t="shared" ref="M388:M390" si="330">ROUND(G388*L388,2)</f>
        <v>0</v>
      </c>
      <c r="N388" s="37">
        <f t="shared" ref="N388:N390" si="331">ROUND(M388,2)</f>
        <v>0</v>
      </c>
      <c r="O388" s="86"/>
      <c r="P388" s="2"/>
      <c r="Q388" s="1"/>
      <c r="R388" s="1"/>
      <c r="S388" s="303"/>
      <c r="T388" s="1"/>
      <c r="U388" s="303"/>
      <c r="V388" s="41"/>
      <c r="W388" s="1"/>
    </row>
    <row r="389" spans="1:23" s="95" customFormat="1" ht="14.25" customHeight="1">
      <c r="A389" s="367"/>
      <c r="B389" s="379"/>
      <c r="C389" s="371"/>
      <c r="D389" s="349"/>
      <c r="E389" s="2" t="s">
        <v>2</v>
      </c>
      <c r="F389" s="2"/>
      <c r="G389" s="2">
        <v>30.73</v>
      </c>
      <c r="H389" s="1"/>
      <c r="I389" s="1"/>
      <c r="J389" s="303"/>
      <c r="K389" s="1"/>
      <c r="L389" s="303">
        <v>1982.68</v>
      </c>
      <c r="M389" s="37">
        <f t="shared" si="330"/>
        <v>60927.76</v>
      </c>
      <c r="N389" s="37">
        <f t="shared" si="331"/>
        <v>60927.76</v>
      </c>
      <c r="O389" s="86"/>
      <c r="P389" s="2"/>
      <c r="Q389" s="1"/>
      <c r="R389" s="1"/>
      <c r="S389" s="303"/>
      <c r="T389" s="1"/>
      <c r="U389" s="303"/>
      <c r="V389" s="41"/>
      <c r="W389" s="1"/>
    </row>
    <row r="390" spans="1:23" s="95" customFormat="1" ht="14.25" customHeight="1">
      <c r="A390" s="367"/>
      <c r="B390" s="379"/>
      <c r="C390" s="371"/>
      <c r="D390" s="349"/>
      <c r="E390" s="2" t="s">
        <v>3</v>
      </c>
      <c r="F390" s="2"/>
      <c r="G390" s="2">
        <v>11.771000000000001</v>
      </c>
      <c r="H390" s="1"/>
      <c r="I390" s="1"/>
      <c r="J390" s="303"/>
      <c r="K390" s="1"/>
      <c r="L390" s="303">
        <v>1982.68</v>
      </c>
      <c r="M390" s="37">
        <f t="shared" si="330"/>
        <v>23338.13</v>
      </c>
      <c r="N390" s="37">
        <f t="shared" si="331"/>
        <v>23338.13</v>
      </c>
      <c r="O390" s="86"/>
      <c r="P390" s="2"/>
      <c r="Q390" s="1"/>
      <c r="R390" s="1"/>
      <c r="S390" s="303"/>
      <c r="T390" s="1"/>
      <c r="U390" s="303"/>
      <c r="V390" s="41"/>
      <c r="W390" s="1"/>
    </row>
    <row r="391" spans="1:23" s="95" customFormat="1" ht="14.25" customHeight="1">
      <c r="A391" s="367"/>
      <c r="B391" s="379"/>
      <c r="C391" s="371"/>
      <c r="D391" s="349"/>
      <c r="E391" s="2" t="s">
        <v>29</v>
      </c>
      <c r="F391" s="2"/>
      <c r="G391" s="1">
        <f>SUM(G387:G390)</f>
        <v>42.501000000000005</v>
      </c>
      <c r="H391" s="303"/>
      <c r="I391" s="1">
        <f>SUM(I387:I390)</f>
        <v>0</v>
      </c>
      <c r="J391" s="303"/>
      <c r="K391" s="1">
        <f>SUM(K387:K390)</f>
        <v>0</v>
      </c>
      <c r="L391" s="303"/>
      <c r="M391" s="1">
        <f>SUM(M387:M390)</f>
        <v>84265.89</v>
      </c>
      <c r="N391" s="1">
        <f>SUM(N387:N390)</f>
        <v>84265.89</v>
      </c>
      <c r="O391" s="86"/>
      <c r="P391" s="2"/>
      <c r="Q391" s="1"/>
      <c r="R391" s="1"/>
      <c r="S391" s="303"/>
      <c r="T391" s="1"/>
      <c r="U391" s="303"/>
      <c r="V391" s="41"/>
      <c r="W391" s="1"/>
    </row>
    <row r="392" spans="1:23" s="95" customFormat="1" ht="14.25" customHeight="1">
      <c r="A392" s="367"/>
      <c r="B392" s="379"/>
      <c r="C392" s="371"/>
      <c r="D392" s="349" t="s">
        <v>417</v>
      </c>
      <c r="E392" s="2" t="s">
        <v>0</v>
      </c>
      <c r="F392" s="2"/>
      <c r="G392" s="2"/>
      <c r="H392" s="1"/>
      <c r="I392" s="1"/>
      <c r="J392" s="303"/>
      <c r="K392" s="1"/>
      <c r="L392" s="303">
        <v>832.68</v>
      </c>
      <c r="M392" s="37">
        <f t="shared" ref="M392:M393" si="332">ROUND(G392*L392,2)</f>
        <v>0</v>
      </c>
      <c r="N392" s="37">
        <f>ROUND(M392,2)</f>
        <v>0</v>
      </c>
      <c r="O392" s="86"/>
      <c r="P392" s="2"/>
      <c r="Q392" s="1"/>
      <c r="R392" s="1"/>
      <c r="S392" s="303"/>
      <c r="T392" s="1"/>
      <c r="U392" s="303"/>
      <c r="V392" s="41"/>
      <c r="W392" s="1"/>
    </row>
    <row r="393" spans="1:23" s="95" customFormat="1" ht="14.25" customHeight="1">
      <c r="A393" s="367"/>
      <c r="B393" s="379"/>
      <c r="C393" s="371"/>
      <c r="D393" s="349"/>
      <c r="E393" s="2" t="s">
        <v>1</v>
      </c>
      <c r="F393" s="2"/>
      <c r="G393" s="2"/>
      <c r="H393" s="1"/>
      <c r="I393" s="1"/>
      <c r="J393" s="303"/>
      <c r="K393" s="1"/>
      <c r="L393" s="303">
        <v>832.68</v>
      </c>
      <c r="M393" s="37">
        <f t="shared" si="332"/>
        <v>0</v>
      </c>
      <c r="N393" s="37">
        <f t="shared" ref="N393:N395" si="333">ROUND(M393,2)</f>
        <v>0</v>
      </c>
      <c r="O393" s="86"/>
      <c r="P393" s="2"/>
      <c r="Q393" s="1"/>
      <c r="R393" s="1"/>
      <c r="S393" s="303"/>
      <c r="T393" s="1"/>
      <c r="U393" s="303"/>
      <c r="V393" s="41"/>
      <c r="W393" s="1"/>
    </row>
    <row r="394" spans="1:23" s="95" customFormat="1" ht="14.25" customHeight="1">
      <c r="A394" s="367"/>
      <c r="B394" s="379"/>
      <c r="C394" s="371"/>
      <c r="D394" s="349"/>
      <c r="E394" s="2" t="s">
        <v>2</v>
      </c>
      <c r="F394" s="2"/>
      <c r="G394" s="79">
        <v>28.922000000000001</v>
      </c>
      <c r="H394" s="1"/>
      <c r="I394" s="1"/>
      <c r="J394" s="303"/>
      <c r="K394" s="1"/>
      <c r="L394" s="303">
        <v>832.68</v>
      </c>
      <c r="M394" s="37">
        <f>ROUND(G394*L394,2)</f>
        <v>24082.77</v>
      </c>
      <c r="N394" s="37">
        <f t="shared" si="333"/>
        <v>24082.77</v>
      </c>
      <c r="O394" s="86"/>
      <c r="P394" s="79"/>
      <c r="Q394" s="1"/>
      <c r="R394" s="1"/>
      <c r="S394" s="303"/>
      <c r="T394" s="1"/>
      <c r="U394" s="303">
        <v>810.42</v>
      </c>
      <c r="V394" s="37">
        <f>ROUND(P394*U394,2)</f>
        <v>0</v>
      </c>
      <c r="W394" s="37">
        <f>ROUND(V394*1.18,2)</f>
        <v>0</v>
      </c>
    </row>
    <row r="395" spans="1:23" s="95" customFormat="1" ht="14.25" customHeight="1">
      <c r="A395" s="367"/>
      <c r="B395" s="379"/>
      <c r="C395" s="371"/>
      <c r="D395" s="349"/>
      <c r="E395" s="2" t="s">
        <v>3</v>
      </c>
      <c r="F395" s="2"/>
      <c r="G395" s="2">
        <v>40.200000000000003</v>
      </c>
      <c r="H395" s="1"/>
      <c r="I395" s="1"/>
      <c r="J395" s="303"/>
      <c r="K395" s="1"/>
      <c r="L395" s="303">
        <v>832.68</v>
      </c>
      <c r="M395" s="37">
        <f>ROUND(G395*L395,2)</f>
        <v>33473.74</v>
      </c>
      <c r="N395" s="37">
        <f t="shared" si="333"/>
        <v>33473.74</v>
      </c>
      <c r="O395" s="86"/>
      <c r="P395" s="2"/>
      <c r="Q395" s="1"/>
      <c r="R395" s="1"/>
      <c r="S395" s="303"/>
      <c r="T395" s="1"/>
      <c r="U395" s="303">
        <v>810.42</v>
      </c>
      <c r="V395" s="37">
        <f>ROUND(P395*U395,2)</f>
        <v>0</v>
      </c>
      <c r="W395" s="37">
        <f>ROUND(V395*1.18,2)</f>
        <v>0</v>
      </c>
    </row>
    <row r="396" spans="1:23" s="95" customFormat="1" ht="14.25" customHeight="1">
      <c r="A396" s="367"/>
      <c r="B396" s="379"/>
      <c r="C396" s="371"/>
      <c r="D396" s="349"/>
      <c r="E396" s="2" t="s">
        <v>29</v>
      </c>
      <c r="F396" s="2"/>
      <c r="G396" s="1">
        <f>SUM(G392:G395)</f>
        <v>69.122</v>
      </c>
      <c r="H396" s="303"/>
      <c r="I396" s="1">
        <f>SUM(I392:I395)</f>
        <v>0</v>
      </c>
      <c r="J396" s="303"/>
      <c r="K396" s="1">
        <f>SUM(K392:K395)</f>
        <v>0</v>
      </c>
      <c r="L396" s="303"/>
      <c r="M396" s="1">
        <f>SUM(M392:M395)</f>
        <v>57556.509999999995</v>
      </c>
      <c r="N396" s="1">
        <f>SUM(N392:N395)</f>
        <v>57556.509999999995</v>
      </c>
      <c r="O396" s="86"/>
      <c r="P396" s="2"/>
      <c r="Q396" s="1"/>
      <c r="R396" s="1"/>
      <c r="S396" s="303"/>
      <c r="T396" s="1"/>
      <c r="U396" s="303"/>
      <c r="V396" s="41"/>
      <c r="W396" s="1"/>
    </row>
    <row r="397" spans="1:23" s="95" customFormat="1" ht="14.25" customHeight="1">
      <c r="A397" s="367"/>
      <c r="B397" s="379"/>
      <c r="C397" s="371"/>
      <c r="D397" s="349" t="s">
        <v>418</v>
      </c>
      <c r="E397" s="2" t="s">
        <v>0</v>
      </c>
      <c r="F397" s="2"/>
      <c r="G397" s="2"/>
      <c r="H397" s="1"/>
      <c r="I397" s="1"/>
      <c r="J397" s="303"/>
      <c r="K397" s="1"/>
      <c r="L397" s="303">
        <v>1982.68</v>
      </c>
      <c r="M397" s="37">
        <f t="shared" ref="M397:M400" si="334">ROUND(G397*L397,2)</f>
        <v>0</v>
      </c>
      <c r="N397" s="37">
        <f>ROUND(M397,2)</f>
        <v>0</v>
      </c>
      <c r="O397" s="86"/>
      <c r="P397" s="2"/>
      <c r="Q397" s="1"/>
      <c r="R397" s="1"/>
      <c r="S397" s="303"/>
      <c r="T397" s="1"/>
      <c r="U397" s="303"/>
      <c r="V397" s="41"/>
      <c r="W397" s="1"/>
    </row>
    <row r="398" spans="1:23" s="95" customFormat="1" ht="14.25" customHeight="1">
      <c r="A398" s="367"/>
      <c r="B398" s="379"/>
      <c r="C398" s="371"/>
      <c r="D398" s="349"/>
      <c r="E398" s="2" t="s">
        <v>1</v>
      </c>
      <c r="F398" s="2"/>
      <c r="G398" s="2"/>
      <c r="H398" s="1"/>
      <c r="I398" s="1"/>
      <c r="J398" s="303"/>
      <c r="K398" s="1"/>
      <c r="L398" s="303">
        <v>1982.68</v>
      </c>
      <c r="M398" s="37">
        <f t="shared" si="334"/>
        <v>0</v>
      </c>
      <c r="N398" s="37">
        <f t="shared" ref="N398:N400" si="335">ROUND(M398,2)</f>
        <v>0</v>
      </c>
      <c r="O398" s="86"/>
      <c r="P398" s="2"/>
      <c r="Q398" s="1"/>
      <c r="R398" s="1"/>
      <c r="S398" s="303"/>
      <c r="T398" s="1"/>
      <c r="U398" s="303"/>
      <c r="V398" s="41"/>
      <c r="W398" s="1"/>
    </row>
    <row r="399" spans="1:23" s="95" customFormat="1" ht="14.25" customHeight="1">
      <c r="A399" s="367"/>
      <c r="B399" s="379"/>
      <c r="C399" s="371"/>
      <c r="D399" s="349"/>
      <c r="E399" s="2" t="s">
        <v>2</v>
      </c>
      <c r="F399" s="2"/>
      <c r="G399" s="79">
        <v>11.816000000000001</v>
      </c>
      <c r="H399" s="1"/>
      <c r="I399" s="1"/>
      <c r="J399" s="303"/>
      <c r="K399" s="1"/>
      <c r="L399" s="303">
        <v>1982.68</v>
      </c>
      <c r="M399" s="37">
        <f t="shared" si="334"/>
        <v>23427.35</v>
      </c>
      <c r="N399" s="37">
        <f t="shared" si="335"/>
        <v>23427.35</v>
      </c>
      <c r="O399" s="86"/>
      <c r="P399" s="79"/>
      <c r="Q399" s="1"/>
      <c r="R399" s="1"/>
      <c r="S399" s="303"/>
      <c r="T399" s="1"/>
      <c r="U399" s="303">
        <v>1649.4</v>
      </c>
      <c r="V399" s="37">
        <f t="shared" ref="V399:V400" si="336">ROUND(P399*U399,2)</f>
        <v>0</v>
      </c>
      <c r="W399" s="37">
        <f t="shared" ref="W399:W400" si="337">ROUND(V399*1.18,2)</f>
        <v>0</v>
      </c>
    </row>
    <row r="400" spans="1:23" s="95" customFormat="1" ht="14.25" customHeight="1">
      <c r="A400" s="367"/>
      <c r="B400" s="379"/>
      <c r="C400" s="371"/>
      <c r="D400" s="349"/>
      <c r="E400" s="2" t="s">
        <v>3</v>
      </c>
      <c r="F400" s="2"/>
      <c r="G400" s="2">
        <v>70.2</v>
      </c>
      <c r="H400" s="1"/>
      <c r="I400" s="1"/>
      <c r="J400" s="303"/>
      <c r="K400" s="1"/>
      <c r="L400" s="303">
        <v>1982.68</v>
      </c>
      <c r="M400" s="37">
        <f t="shared" si="334"/>
        <v>139184.14000000001</v>
      </c>
      <c r="N400" s="37">
        <f t="shared" si="335"/>
        <v>139184.14000000001</v>
      </c>
      <c r="O400" s="86"/>
      <c r="P400" s="2"/>
      <c r="Q400" s="1"/>
      <c r="R400" s="1"/>
      <c r="S400" s="303"/>
      <c r="T400" s="1"/>
      <c r="U400" s="303">
        <v>1649.4</v>
      </c>
      <c r="V400" s="37">
        <f t="shared" si="336"/>
        <v>0</v>
      </c>
      <c r="W400" s="37">
        <f t="shared" si="337"/>
        <v>0</v>
      </c>
    </row>
    <row r="401" spans="1:23" s="95" customFormat="1" ht="14.25" customHeight="1">
      <c r="A401" s="367"/>
      <c r="B401" s="379"/>
      <c r="C401" s="371"/>
      <c r="D401" s="349"/>
      <c r="E401" s="2" t="s">
        <v>29</v>
      </c>
      <c r="F401" s="2"/>
      <c r="G401" s="1">
        <f>SUM(G397:G400)</f>
        <v>82.016000000000005</v>
      </c>
      <c r="H401" s="303"/>
      <c r="I401" s="1">
        <f>SUM(I397:I400)</f>
        <v>0</v>
      </c>
      <c r="J401" s="303"/>
      <c r="K401" s="1">
        <f>SUM(K397:K400)</f>
        <v>0</v>
      </c>
      <c r="L401" s="303"/>
      <c r="M401" s="1">
        <f>SUM(M397:M400)</f>
        <v>162611.49000000002</v>
      </c>
      <c r="N401" s="1">
        <f>SUM(N397:N400)</f>
        <v>162611.49000000002</v>
      </c>
      <c r="O401" s="86"/>
      <c r="P401" s="2"/>
      <c r="Q401" s="1"/>
      <c r="R401" s="1"/>
      <c r="S401" s="303"/>
      <c r="T401" s="1"/>
      <c r="U401" s="303"/>
      <c r="V401" s="41"/>
      <c r="W401" s="1"/>
    </row>
    <row r="402" spans="1:23" s="95" customFormat="1" ht="14.25" customHeight="1">
      <c r="A402" s="367"/>
      <c r="B402" s="379"/>
      <c r="C402" s="371"/>
      <c r="D402" s="349" t="s">
        <v>419</v>
      </c>
      <c r="E402" s="2" t="s">
        <v>0</v>
      </c>
      <c r="F402" s="2"/>
      <c r="G402" s="2"/>
      <c r="H402" s="1"/>
      <c r="I402" s="1"/>
      <c r="J402" s="303"/>
      <c r="K402" s="1"/>
      <c r="L402" s="303">
        <v>1641.02</v>
      </c>
      <c r="M402" s="37">
        <f t="shared" ref="M402:M403" si="338">ROUND(G402*L402,2)</f>
        <v>0</v>
      </c>
      <c r="N402" s="37">
        <f>ROUND(M402,2)</f>
        <v>0</v>
      </c>
      <c r="O402" s="86"/>
      <c r="P402" s="2"/>
      <c r="Q402" s="1"/>
      <c r="R402" s="1"/>
      <c r="S402" s="303"/>
      <c r="T402" s="1"/>
      <c r="U402" s="303"/>
      <c r="V402" s="41"/>
      <c r="W402" s="1"/>
    </row>
    <row r="403" spans="1:23" s="95" customFormat="1" ht="14.25" customHeight="1">
      <c r="A403" s="367"/>
      <c r="B403" s="379"/>
      <c r="C403" s="371"/>
      <c r="D403" s="349"/>
      <c r="E403" s="2" t="s">
        <v>1</v>
      </c>
      <c r="F403" s="2"/>
      <c r="G403" s="2"/>
      <c r="H403" s="1"/>
      <c r="I403" s="1"/>
      <c r="J403" s="303"/>
      <c r="K403" s="1"/>
      <c r="L403" s="303">
        <v>1641.02</v>
      </c>
      <c r="M403" s="37">
        <f t="shared" si="338"/>
        <v>0</v>
      </c>
      <c r="N403" s="37">
        <f t="shared" ref="N403:N405" si="339">ROUND(M403,2)</f>
        <v>0</v>
      </c>
      <c r="O403" s="86"/>
      <c r="P403" s="2"/>
      <c r="Q403" s="1"/>
      <c r="R403" s="1"/>
      <c r="S403" s="303"/>
      <c r="T403" s="1"/>
      <c r="U403" s="303"/>
      <c r="V403" s="41"/>
      <c r="W403" s="1"/>
    </row>
    <row r="404" spans="1:23" s="95" customFormat="1" ht="14.25" customHeight="1">
      <c r="A404" s="367"/>
      <c r="B404" s="379"/>
      <c r="C404" s="371"/>
      <c r="D404" s="349"/>
      <c r="E404" s="2" t="s">
        <v>2</v>
      </c>
      <c r="F404" s="2"/>
      <c r="G404" s="79">
        <v>28.922000000000001</v>
      </c>
      <c r="H404" s="1"/>
      <c r="I404" s="1"/>
      <c r="J404" s="303"/>
      <c r="K404" s="1"/>
      <c r="L404" s="303">
        <v>1641.02</v>
      </c>
      <c r="M404" s="37">
        <f>ROUND(G404*L404,2)</f>
        <v>47461.58</v>
      </c>
      <c r="N404" s="37">
        <f t="shared" si="339"/>
        <v>47461.58</v>
      </c>
      <c r="O404" s="86"/>
      <c r="P404" s="79"/>
      <c r="Q404" s="1"/>
      <c r="R404" s="1"/>
      <c r="S404" s="303"/>
      <c r="T404" s="1"/>
      <c r="U404" s="303">
        <v>810.42</v>
      </c>
      <c r="V404" s="37">
        <f>ROUND(P404*U404,2)</f>
        <v>0</v>
      </c>
      <c r="W404" s="37">
        <f>ROUND(V404*1.18,2)</f>
        <v>0</v>
      </c>
    </row>
    <row r="405" spans="1:23" s="95" customFormat="1" ht="14.25" customHeight="1">
      <c r="A405" s="367"/>
      <c r="B405" s="379"/>
      <c r="C405" s="371"/>
      <c r="D405" s="349"/>
      <c r="E405" s="2" t="s">
        <v>3</v>
      </c>
      <c r="F405" s="2"/>
      <c r="G405" s="2">
        <v>130.19999999999999</v>
      </c>
      <c r="H405" s="1"/>
      <c r="I405" s="1"/>
      <c r="J405" s="303"/>
      <c r="K405" s="1"/>
      <c r="L405" s="303">
        <v>1641.02</v>
      </c>
      <c r="M405" s="37">
        <f>ROUND(G405*L405,2)</f>
        <v>213660.79999999999</v>
      </c>
      <c r="N405" s="37">
        <f t="shared" si="339"/>
        <v>213660.79999999999</v>
      </c>
      <c r="O405" s="86"/>
      <c r="P405" s="2"/>
      <c r="Q405" s="1"/>
      <c r="R405" s="1"/>
      <c r="S405" s="303"/>
      <c r="T405" s="1"/>
      <c r="U405" s="303">
        <v>810.42</v>
      </c>
      <c r="V405" s="37">
        <f>ROUND(P405*U405,2)</f>
        <v>0</v>
      </c>
      <c r="W405" s="37">
        <f>ROUND(V405*1.18,2)</f>
        <v>0</v>
      </c>
    </row>
    <row r="406" spans="1:23" s="95" customFormat="1" ht="14.25" customHeight="1">
      <c r="A406" s="367"/>
      <c r="B406" s="379"/>
      <c r="C406" s="371"/>
      <c r="D406" s="349"/>
      <c r="E406" s="2" t="s">
        <v>29</v>
      </c>
      <c r="F406" s="2"/>
      <c r="G406" s="1">
        <f>SUM(G402:G405)</f>
        <v>159.12199999999999</v>
      </c>
      <c r="H406" s="303"/>
      <c r="I406" s="1">
        <f>SUM(I402:I405)</f>
        <v>0</v>
      </c>
      <c r="J406" s="303"/>
      <c r="K406" s="1">
        <f>SUM(K402:K405)</f>
        <v>0</v>
      </c>
      <c r="L406" s="303"/>
      <c r="M406" s="1">
        <f>SUM(M402:M405)</f>
        <v>261122.38</v>
      </c>
      <c r="N406" s="1">
        <f>SUM(N402:N405)</f>
        <v>261122.38</v>
      </c>
      <c r="O406" s="86"/>
      <c r="P406" s="2"/>
      <c r="Q406" s="1"/>
      <c r="R406" s="1"/>
      <c r="S406" s="303"/>
      <c r="T406" s="1"/>
      <c r="U406" s="303"/>
      <c r="V406" s="41"/>
      <c r="W406" s="1"/>
    </row>
    <row r="407" spans="1:23" s="95" customFormat="1" ht="14.25" customHeight="1">
      <c r="A407" s="367"/>
      <c r="B407" s="379"/>
      <c r="C407" s="371"/>
      <c r="D407" s="349" t="s">
        <v>420</v>
      </c>
      <c r="E407" s="2" t="s">
        <v>0</v>
      </c>
      <c r="F407" s="2"/>
      <c r="G407" s="2"/>
      <c r="H407" s="1"/>
      <c r="I407" s="1"/>
      <c r="J407" s="303"/>
      <c r="K407" s="1"/>
      <c r="L407" s="303">
        <v>3291.02</v>
      </c>
      <c r="M407" s="37">
        <f t="shared" ref="M407:M410" si="340">ROUND(G407*L407,2)</f>
        <v>0</v>
      </c>
      <c r="N407" s="37">
        <f>ROUND(M407,2)</f>
        <v>0</v>
      </c>
      <c r="O407" s="86"/>
      <c r="P407" s="2"/>
      <c r="Q407" s="1"/>
      <c r="R407" s="1"/>
      <c r="S407" s="303"/>
      <c r="T407" s="1"/>
      <c r="U407" s="303"/>
      <c r="V407" s="41"/>
      <c r="W407" s="1"/>
    </row>
    <row r="408" spans="1:23" s="95" customFormat="1" ht="14.25" customHeight="1">
      <c r="A408" s="367"/>
      <c r="B408" s="379"/>
      <c r="C408" s="371"/>
      <c r="D408" s="349"/>
      <c r="E408" s="2" t="s">
        <v>1</v>
      </c>
      <c r="F408" s="2"/>
      <c r="G408" s="2"/>
      <c r="H408" s="1"/>
      <c r="I408" s="1"/>
      <c r="J408" s="303"/>
      <c r="K408" s="1"/>
      <c r="L408" s="303">
        <v>3291.02</v>
      </c>
      <c r="M408" s="37">
        <f t="shared" si="340"/>
        <v>0</v>
      </c>
      <c r="N408" s="37">
        <f t="shared" ref="N408:N410" si="341">ROUND(M408,2)</f>
        <v>0</v>
      </c>
      <c r="O408" s="86"/>
      <c r="P408" s="2"/>
      <c r="Q408" s="1"/>
      <c r="R408" s="1"/>
      <c r="S408" s="303"/>
      <c r="T408" s="1"/>
      <c r="U408" s="303"/>
      <c r="V408" s="41"/>
      <c r="W408" s="1"/>
    </row>
    <row r="409" spans="1:23" s="95" customFormat="1" ht="14.25" customHeight="1">
      <c r="A409" s="367"/>
      <c r="B409" s="379"/>
      <c r="C409" s="371"/>
      <c r="D409" s="349"/>
      <c r="E409" s="2" t="s">
        <v>2</v>
      </c>
      <c r="F409" s="2"/>
      <c r="G409" s="79">
        <v>11.816000000000001</v>
      </c>
      <c r="H409" s="1"/>
      <c r="I409" s="1"/>
      <c r="J409" s="303"/>
      <c r="K409" s="1"/>
      <c r="L409" s="303">
        <v>3291.02</v>
      </c>
      <c r="M409" s="37">
        <f t="shared" si="340"/>
        <v>38886.69</v>
      </c>
      <c r="N409" s="37">
        <f t="shared" si="341"/>
        <v>38886.69</v>
      </c>
      <c r="O409" s="86"/>
      <c r="P409" s="79"/>
      <c r="Q409" s="1"/>
      <c r="R409" s="1"/>
      <c r="S409" s="303"/>
      <c r="T409" s="1"/>
      <c r="U409" s="303">
        <v>1649.4</v>
      </c>
      <c r="V409" s="37">
        <f t="shared" ref="V409:V410" si="342">ROUND(P409*U409,2)</f>
        <v>0</v>
      </c>
      <c r="W409" s="37">
        <f t="shared" ref="W409:W410" si="343">ROUND(V409*1.18,2)</f>
        <v>0</v>
      </c>
    </row>
    <row r="410" spans="1:23" s="95" customFormat="1" ht="14.25" customHeight="1">
      <c r="A410" s="367"/>
      <c r="B410" s="379"/>
      <c r="C410" s="371"/>
      <c r="D410" s="349"/>
      <c r="E410" s="2" t="s">
        <v>3</v>
      </c>
      <c r="F410" s="2"/>
      <c r="G410" s="2">
        <v>140.19999999999999</v>
      </c>
      <c r="H410" s="1"/>
      <c r="I410" s="1"/>
      <c r="J410" s="303"/>
      <c r="K410" s="1"/>
      <c r="L410" s="303">
        <v>3291.02</v>
      </c>
      <c r="M410" s="37">
        <f t="shared" si="340"/>
        <v>461401</v>
      </c>
      <c r="N410" s="37">
        <f t="shared" si="341"/>
        <v>461401</v>
      </c>
      <c r="O410" s="86"/>
      <c r="P410" s="2"/>
      <c r="Q410" s="1"/>
      <c r="R410" s="1"/>
      <c r="S410" s="303"/>
      <c r="T410" s="1"/>
      <c r="U410" s="303">
        <v>1649.4</v>
      </c>
      <c r="V410" s="37">
        <f t="shared" si="342"/>
        <v>0</v>
      </c>
      <c r="W410" s="37">
        <f t="shared" si="343"/>
        <v>0</v>
      </c>
    </row>
    <row r="411" spans="1:23" s="95" customFormat="1" ht="14.25" customHeight="1">
      <c r="A411" s="367"/>
      <c r="B411" s="379"/>
      <c r="C411" s="372"/>
      <c r="D411" s="349"/>
      <c r="E411" s="2" t="s">
        <v>29</v>
      </c>
      <c r="F411" s="2"/>
      <c r="G411" s="1">
        <f>SUM(G407:G410)</f>
        <v>152.01599999999999</v>
      </c>
      <c r="H411" s="303"/>
      <c r="I411" s="1">
        <f>SUM(I407:I410)</f>
        <v>0</v>
      </c>
      <c r="J411" s="303"/>
      <c r="K411" s="1">
        <f>SUM(K407:K410)</f>
        <v>0</v>
      </c>
      <c r="L411" s="303"/>
      <c r="M411" s="1">
        <f>SUM(M407:M410)</f>
        <v>500287.69</v>
      </c>
      <c r="N411" s="1">
        <f>SUM(N407:N410)</f>
        <v>500287.69</v>
      </c>
      <c r="O411" s="86"/>
      <c r="P411" s="2"/>
      <c r="Q411" s="1"/>
      <c r="R411" s="1"/>
      <c r="S411" s="303"/>
      <c r="T411" s="1"/>
      <c r="U411" s="303"/>
      <c r="V411" s="41"/>
      <c r="W411" s="1"/>
    </row>
    <row r="412" spans="1:23" s="95" customFormat="1" ht="14.25" customHeight="1">
      <c r="A412" s="367"/>
      <c r="B412" s="379"/>
      <c r="C412" s="361" t="s">
        <v>31</v>
      </c>
      <c r="D412" s="349" t="s">
        <v>137</v>
      </c>
      <c r="E412" s="2" t="s">
        <v>0</v>
      </c>
      <c r="F412" s="2"/>
      <c r="G412" s="2"/>
      <c r="H412" s="1"/>
      <c r="I412" s="1"/>
      <c r="J412" s="303"/>
      <c r="K412" s="1"/>
      <c r="L412" s="303">
        <v>832.68</v>
      </c>
      <c r="M412" s="37">
        <f t="shared" ref="M412:M413" si="344">ROUND(G412*L412,2)</f>
        <v>0</v>
      </c>
      <c r="N412" s="37">
        <f>ROUND(M412,2)</f>
        <v>0</v>
      </c>
      <c r="O412" s="86"/>
      <c r="P412" s="2"/>
      <c r="Q412" s="1"/>
      <c r="R412" s="1"/>
      <c r="S412" s="119"/>
      <c r="T412" s="1"/>
      <c r="U412" s="119"/>
      <c r="V412" s="41"/>
      <c r="W412" s="1"/>
    </row>
    <row r="413" spans="1:23" s="95" customFormat="1" ht="14.25" customHeight="1">
      <c r="A413" s="367"/>
      <c r="B413" s="379"/>
      <c r="C413" s="362"/>
      <c r="D413" s="349"/>
      <c r="E413" s="2" t="s">
        <v>1</v>
      </c>
      <c r="F413" s="2"/>
      <c r="G413" s="2"/>
      <c r="H413" s="1"/>
      <c r="I413" s="1"/>
      <c r="J413" s="303"/>
      <c r="K413" s="1"/>
      <c r="L413" s="303">
        <v>832.68</v>
      </c>
      <c r="M413" s="37">
        <f t="shared" si="344"/>
        <v>0</v>
      </c>
      <c r="N413" s="37">
        <f t="shared" ref="N413:N415" si="345">ROUND(M413,2)</f>
        <v>0</v>
      </c>
      <c r="O413" s="86"/>
      <c r="P413" s="2"/>
      <c r="Q413" s="1"/>
      <c r="R413" s="1"/>
      <c r="S413" s="119"/>
      <c r="T413" s="1"/>
      <c r="U413" s="119"/>
      <c r="V413" s="41"/>
      <c r="W413" s="1"/>
    </row>
    <row r="414" spans="1:23" s="95" customFormat="1" ht="14.25" customHeight="1">
      <c r="A414" s="367"/>
      <c r="B414" s="379"/>
      <c r="C414" s="362"/>
      <c r="D414" s="349"/>
      <c r="E414" s="2" t="s">
        <v>2</v>
      </c>
      <c r="F414" s="2"/>
      <c r="G414" s="2">
        <v>0</v>
      </c>
      <c r="H414" s="1"/>
      <c r="I414" s="1"/>
      <c r="J414" s="303"/>
      <c r="K414" s="1"/>
      <c r="L414" s="303">
        <v>832.68</v>
      </c>
      <c r="M414" s="37">
        <f>ROUND(G414*L414,2)</f>
        <v>0</v>
      </c>
      <c r="N414" s="37">
        <f t="shared" si="345"/>
        <v>0</v>
      </c>
      <c r="O414" s="86"/>
      <c r="P414" s="2"/>
      <c r="Q414" s="1"/>
      <c r="R414" s="1"/>
      <c r="S414" s="119"/>
      <c r="T414" s="1"/>
      <c r="U414" s="119">
        <v>810.42</v>
      </c>
      <c r="V414" s="37">
        <f>ROUND(P414*U414,2)</f>
        <v>0</v>
      </c>
      <c r="W414" s="37">
        <f>ROUND(V414*1.18,2)</f>
        <v>0</v>
      </c>
    </row>
    <row r="415" spans="1:23" s="95" customFormat="1" ht="14.25" customHeight="1">
      <c r="A415" s="367"/>
      <c r="B415" s="379"/>
      <c r="C415" s="362"/>
      <c r="D415" s="349"/>
      <c r="E415" s="2" t="s">
        <v>3</v>
      </c>
      <c r="F415" s="2"/>
      <c r="G415" s="2">
        <v>0</v>
      </c>
      <c r="H415" s="1"/>
      <c r="I415" s="1"/>
      <c r="J415" s="303"/>
      <c r="K415" s="1"/>
      <c r="L415" s="303">
        <v>832.68</v>
      </c>
      <c r="M415" s="37">
        <f t="shared" ref="M415" si="346">ROUND(G415*L415,2)</f>
        <v>0</v>
      </c>
      <c r="N415" s="37">
        <f t="shared" si="345"/>
        <v>0</v>
      </c>
      <c r="O415" s="86"/>
      <c r="P415" s="2"/>
      <c r="Q415" s="1"/>
      <c r="R415" s="1"/>
      <c r="S415" s="119"/>
      <c r="T415" s="1"/>
      <c r="U415" s="119"/>
      <c r="V415" s="41"/>
      <c r="W415" s="1"/>
    </row>
    <row r="416" spans="1:23" s="95" customFormat="1" ht="14.25" customHeight="1">
      <c r="A416" s="367"/>
      <c r="B416" s="379"/>
      <c r="C416" s="362"/>
      <c r="D416" s="349"/>
      <c r="E416" s="2" t="s">
        <v>29</v>
      </c>
      <c r="F416" s="2"/>
      <c r="G416" s="1">
        <f>SUM(G412:G415)</f>
        <v>0</v>
      </c>
      <c r="H416" s="303"/>
      <c r="I416" s="1">
        <f>SUM(I412:I415)</f>
        <v>0</v>
      </c>
      <c r="J416" s="303"/>
      <c r="K416" s="1">
        <f>SUM(K412:K415)</f>
        <v>0</v>
      </c>
      <c r="L416" s="303"/>
      <c r="M416" s="1">
        <f>SUM(M412:M415)</f>
        <v>0</v>
      </c>
      <c r="N416" s="1">
        <f>SUM(N412:N415)</f>
        <v>0</v>
      </c>
      <c r="O416" s="86"/>
      <c r="P416" s="2"/>
      <c r="Q416" s="1"/>
      <c r="R416" s="1"/>
      <c r="S416" s="119"/>
      <c r="T416" s="1"/>
      <c r="U416" s="119"/>
      <c r="V416" s="41"/>
      <c r="W416" s="1"/>
    </row>
    <row r="417" spans="1:23" s="95" customFormat="1" ht="14.25" customHeight="1">
      <c r="A417" s="367"/>
      <c r="B417" s="379"/>
      <c r="C417" s="362"/>
      <c r="D417" s="349" t="s">
        <v>136</v>
      </c>
      <c r="E417" s="2" t="s">
        <v>0</v>
      </c>
      <c r="F417" s="2"/>
      <c r="G417" s="2"/>
      <c r="H417" s="1"/>
      <c r="I417" s="1"/>
      <c r="J417" s="1"/>
      <c r="K417" s="1"/>
      <c r="L417" s="303">
        <v>1982.68</v>
      </c>
      <c r="M417" s="37">
        <f t="shared" ref="M417:M418" si="347">ROUND(G417*L417,2)</f>
        <v>0</v>
      </c>
      <c r="N417" s="37">
        <f>ROUND(M417,2)</f>
        <v>0</v>
      </c>
      <c r="O417" s="86"/>
      <c r="P417" s="2"/>
      <c r="Q417" s="1"/>
      <c r="R417" s="1"/>
      <c r="S417" s="119"/>
      <c r="T417" s="1"/>
      <c r="U417" s="119"/>
      <c r="V417" s="41"/>
      <c r="W417" s="1"/>
    </row>
    <row r="418" spans="1:23" s="95" customFormat="1" ht="14.25" customHeight="1">
      <c r="A418" s="367"/>
      <c r="B418" s="379"/>
      <c r="C418" s="362"/>
      <c r="D418" s="349"/>
      <c r="E418" s="2" t="s">
        <v>1</v>
      </c>
      <c r="F418" s="2"/>
      <c r="G418" s="2"/>
      <c r="H418" s="1"/>
      <c r="I418" s="1"/>
      <c r="J418" s="1"/>
      <c r="K418" s="1"/>
      <c r="L418" s="303">
        <v>1982.68</v>
      </c>
      <c r="M418" s="37">
        <f t="shared" si="347"/>
        <v>0</v>
      </c>
      <c r="N418" s="37">
        <f t="shared" ref="N418:N420" si="348">ROUND(M418,2)</f>
        <v>0</v>
      </c>
      <c r="O418" s="86"/>
      <c r="P418" s="2"/>
      <c r="Q418" s="1"/>
      <c r="R418" s="1"/>
      <c r="S418" s="119"/>
      <c r="T418" s="1"/>
      <c r="U418" s="119"/>
      <c r="V418" s="41"/>
      <c r="W418" s="1"/>
    </row>
    <row r="419" spans="1:23" s="95" customFormat="1" ht="14.25" customHeight="1">
      <c r="A419" s="367"/>
      <c r="B419" s="379"/>
      <c r="C419" s="362"/>
      <c r="D419" s="349"/>
      <c r="E419" s="2" t="s">
        <v>2</v>
      </c>
      <c r="F419" s="2"/>
      <c r="G419" s="2">
        <v>0</v>
      </c>
      <c r="H419" s="1"/>
      <c r="I419" s="1"/>
      <c r="J419" s="1"/>
      <c r="K419" s="1"/>
      <c r="L419" s="303">
        <v>1982.68</v>
      </c>
      <c r="M419" s="37">
        <f>ROUND(G419*L419,2)</f>
        <v>0</v>
      </c>
      <c r="N419" s="37">
        <f t="shared" si="348"/>
        <v>0</v>
      </c>
      <c r="O419" s="86"/>
      <c r="P419" s="2"/>
      <c r="Q419" s="1"/>
      <c r="R419" s="1"/>
      <c r="S419" s="119"/>
      <c r="T419" s="1"/>
      <c r="U419" s="119">
        <v>1649.4</v>
      </c>
      <c r="V419" s="37">
        <f>ROUND(P419*U419,2)</f>
        <v>0</v>
      </c>
      <c r="W419" s="37">
        <f>ROUND(V419*1.18,2)</f>
        <v>0</v>
      </c>
    </row>
    <row r="420" spans="1:23" s="95" customFormat="1" ht="14.25" customHeight="1">
      <c r="A420" s="367"/>
      <c r="B420" s="379"/>
      <c r="C420" s="362"/>
      <c r="D420" s="349"/>
      <c r="E420" s="2" t="s">
        <v>3</v>
      </c>
      <c r="F420" s="2"/>
      <c r="G420" s="2">
        <v>0</v>
      </c>
      <c r="H420" s="1"/>
      <c r="I420" s="1"/>
      <c r="J420" s="1"/>
      <c r="K420" s="1"/>
      <c r="L420" s="303">
        <v>1982.68</v>
      </c>
      <c r="M420" s="37">
        <f t="shared" ref="M420" si="349">ROUND(G420*L420,2)</f>
        <v>0</v>
      </c>
      <c r="N420" s="37">
        <f t="shared" si="348"/>
        <v>0</v>
      </c>
      <c r="O420" s="86"/>
      <c r="P420" s="2"/>
      <c r="Q420" s="1"/>
      <c r="R420" s="1"/>
      <c r="S420" s="119"/>
      <c r="T420" s="1"/>
      <c r="U420" s="119"/>
      <c r="V420" s="41"/>
      <c r="W420" s="1"/>
    </row>
    <row r="421" spans="1:23" s="95" customFormat="1" ht="14.25" customHeight="1">
      <c r="A421" s="367"/>
      <c r="B421" s="379"/>
      <c r="C421" s="363"/>
      <c r="D421" s="349"/>
      <c r="E421" s="2" t="s">
        <v>29</v>
      </c>
      <c r="F421" s="2"/>
      <c r="G421" s="1">
        <f>SUM(G417:G420)</f>
        <v>0</v>
      </c>
      <c r="H421" s="303"/>
      <c r="I421" s="1">
        <f>SUM(I417:I420)</f>
        <v>0</v>
      </c>
      <c r="J421" s="303"/>
      <c r="K421" s="1">
        <f>SUM(K417:K420)</f>
        <v>0</v>
      </c>
      <c r="L421" s="303"/>
      <c r="M421" s="1">
        <f>SUM(M417:M420)</f>
        <v>0</v>
      </c>
      <c r="N421" s="1">
        <f>SUM(N417:N420)</f>
        <v>0</v>
      </c>
      <c r="O421" s="86"/>
      <c r="P421" s="2"/>
      <c r="Q421" s="119"/>
      <c r="R421" s="1"/>
      <c r="S421" s="119"/>
      <c r="T421" s="1"/>
      <c r="U421" s="119"/>
      <c r="V421" s="41"/>
      <c r="W421" s="1"/>
    </row>
    <row r="422" spans="1:23" s="33" customFormat="1" ht="14.25" customHeight="1">
      <c r="A422" s="367"/>
      <c r="B422" s="379"/>
      <c r="C422" s="382" t="s">
        <v>216</v>
      </c>
      <c r="D422" s="385" t="s">
        <v>137</v>
      </c>
      <c r="E422" s="2" t="s">
        <v>0</v>
      </c>
      <c r="F422" s="121"/>
      <c r="G422" s="234">
        <v>0</v>
      </c>
      <c r="H422" s="1"/>
      <c r="I422" s="1"/>
      <c r="J422" s="1"/>
      <c r="K422" s="1"/>
      <c r="L422" s="45">
        <v>1641.02</v>
      </c>
      <c r="M422" s="37">
        <f>ROUND(G422*L422,2)</f>
        <v>0</v>
      </c>
      <c r="N422" s="37">
        <f>ROUND(M422,2)</f>
        <v>0</v>
      </c>
      <c r="O422" s="87"/>
      <c r="P422" s="119"/>
      <c r="Q422" s="119">
        <v>523626.91</v>
      </c>
      <c r="R422" s="37">
        <f t="shared" ref="R422:R423" si="350">ROUND((P422*Q422)*1.18,2)</f>
        <v>0</v>
      </c>
      <c r="S422" s="119">
        <v>0</v>
      </c>
      <c r="T422" s="41">
        <v>0</v>
      </c>
      <c r="U422" s="45">
        <v>0</v>
      </c>
      <c r="V422" s="37">
        <f>ROUND(P422*U422,2)</f>
        <v>0</v>
      </c>
      <c r="W422" s="37">
        <f t="shared" ref="W422:W423" si="351">R422</f>
        <v>0</v>
      </c>
    </row>
    <row r="423" spans="1:23" s="33" customFormat="1" ht="14.25" customHeight="1">
      <c r="A423" s="367"/>
      <c r="B423" s="379"/>
      <c r="C423" s="383"/>
      <c r="D423" s="380"/>
      <c r="E423" s="2" t="s">
        <v>1</v>
      </c>
      <c r="F423" s="121"/>
      <c r="G423" s="234">
        <v>0</v>
      </c>
      <c r="H423" s="1"/>
      <c r="I423" s="1"/>
      <c r="J423" s="1"/>
      <c r="K423" s="1"/>
      <c r="L423" s="46">
        <v>1641.02</v>
      </c>
      <c r="M423" s="37">
        <f t="shared" ref="M423" si="352">ROUND(G423*L423,2)</f>
        <v>0</v>
      </c>
      <c r="N423" s="37">
        <f t="shared" ref="N423:N425" si="353">ROUND(M423,2)</f>
        <v>0</v>
      </c>
      <c r="O423" s="87"/>
      <c r="P423" s="119"/>
      <c r="Q423" s="119">
        <v>531211.15</v>
      </c>
      <c r="R423" s="37">
        <f t="shared" si="350"/>
        <v>0</v>
      </c>
      <c r="S423" s="119">
        <v>0</v>
      </c>
      <c r="T423" s="41">
        <v>0</v>
      </c>
      <c r="U423" s="46">
        <v>0</v>
      </c>
      <c r="V423" s="37">
        <f t="shared" ref="V423" si="354">ROUND(P423*U423,2)</f>
        <v>0</v>
      </c>
      <c r="W423" s="37">
        <f t="shared" si="351"/>
        <v>0</v>
      </c>
    </row>
    <row r="424" spans="1:23" s="33" customFormat="1" ht="14.25" customHeight="1">
      <c r="A424" s="367"/>
      <c r="B424" s="379"/>
      <c r="C424" s="383"/>
      <c r="D424" s="380"/>
      <c r="E424" s="2" t="s">
        <v>2</v>
      </c>
      <c r="F424" s="121"/>
      <c r="G424" s="234">
        <v>0</v>
      </c>
      <c r="H424" s="1"/>
      <c r="I424" s="1"/>
      <c r="J424" s="1"/>
      <c r="K424" s="1"/>
      <c r="L424" s="45">
        <v>1641.02</v>
      </c>
      <c r="M424" s="37"/>
      <c r="N424" s="37">
        <f t="shared" si="353"/>
        <v>0</v>
      </c>
      <c r="O424" s="87"/>
      <c r="P424" s="119"/>
      <c r="Q424" s="119">
        <v>943149.53</v>
      </c>
      <c r="R424" s="37">
        <f>ROUND((P424*Q424)*1.18,2)</f>
        <v>0</v>
      </c>
      <c r="S424" s="119"/>
      <c r="T424" s="37">
        <f>ROUND(P424*S424,2)</f>
        <v>0</v>
      </c>
      <c r="U424" s="46">
        <v>0</v>
      </c>
      <c r="V424" s="37"/>
      <c r="W424" s="37">
        <f>R424</f>
        <v>0</v>
      </c>
    </row>
    <row r="425" spans="1:23" s="33" customFormat="1" ht="14.25" customHeight="1">
      <c r="A425" s="367"/>
      <c r="B425" s="379"/>
      <c r="C425" s="383"/>
      <c r="D425" s="380"/>
      <c r="E425" s="2" t="s">
        <v>3</v>
      </c>
      <c r="F425" s="121"/>
      <c r="G425" s="234">
        <v>0</v>
      </c>
      <c r="H425" s="1"/>
      <c r="I425" s="1"/>
      <c r="J425" s="1"/>
      <c r="K425" s="1"/>
      <c r="L425" s="46">
        <v>1641.02</v>
      </c>
      <c r="M425" s="37">
        <f t="shared" ref="M425" si="355">ROUND(G425*L425,2)</f>
        <v>0</v>
      </c>
      <c r="N425" s="37">
        <f t="shared" si="353"/>
        <v>0</v>
      </c>
      <c r="O425" s="87"/>
      <c r="P425" s="119"/>
      <c r="Q425" s="119">
        <v>1991941.02</v>
      </c>
      <c r="R425" s="37">
        <f t="shared" ref="R425" si="356">ROUND((P425*Q425)*1.18,2)</f>
        <v>0</v>
      </c>
      <c r="S425" s="1">
        <v>0</v>
      </c>
      <c r="T425" s="41">
        <v>0</v>
      </c>
      <c r="U425" s="46">
        <v>0</v>
      </c>
      <c r="V425" s="37">
        <f t="shared" ref="V425" si="357">ROUND(P425*U425,2)</f>
        <v>0</v>
      </c>
      <c r="W425" s="37">
        <f t="shared" ref="W425" si="358">R425</f>
        <v>0</v>
      </c>
    </row>
    <row r="426" spans="1:23" s="34" customFormat="1" ht="14.25" customHeight="1">
      <c r="A426" s="367"/>
      <c r="B426" s="379"/>
      <c r="C426" s="383"/>
      <c r="D426" s="381"/>
      <c r="E426" s="40" t="s">
        <v>29</v>
      </c>
      <c r="F426" s="2"/>
      <c r="G426" s="1">
        <f>SUM(G422:G425)</f>
        <v>0</v>
      </c>
      <c r="H426" s="303"/>
      <c r="I426" s="1">
        <f>SUM(I422:I425)</f>
        <v>0</v>
      </c>
      <c r="J426" s="303"/>
      <c r="K426" s="1">
        <f>SUM(K422:K425)</f>
        <v>0</v>
      </c>
      <c r="L426" s="303"/>
      <c r="M426" s="1">
        <f>SUM(M422:M425)</f>
        <v>0</v>
      </c>
      <c r="N426" s="1">
        <f>SUM(N422:N425)</f>
        <v>0</v>
      </c>
      <c r="O426" s="86"/>
      <c r="P426" s="119"/>
      <c r="Q426" s="119" t="s">
        <v>135</v>
      </c>
      <c r="R426" s="1">
        <f t="shared" ref="R426" si="359">R422+R423+R424+R425</f>
        <v>0</v>
      </c>
      <c r="S426" s="1" t="s">
        <v>135</v>
      </c>
      <c r="T426" s="1">
        <f t="shared" ref="T426" si="360">T422+T423+T424+T425</f>
        <v>0</v>
      </c>
      <c r="U426" s="1" t="s">
        <v>135</v>
      </c>
      <c r="V426" s="41">
        <f>V422+V423+V424+V425</f>
        <v>0</v>
      </c>
      <c r="W426" s="1">
        <f t="shared" ref="W426" si="361">W422+W423+W424+W425</f>
        <v>0</v>
      </c>
    </row>
    <row r="427" spans="1:23" s="33" customFormat="1" ht="14.25" customHeight="1">
      <c r="A427" s="367"/>
      <c r="B427" s="380"/>
      <c r="C427" s="383"/>
      <c r="D427" s="385" t="s">
        <v>136</v>
      </c>
      <c r="E427" s="2" t="s">
        <v>0</v>
      </c>
      <c r="F427" s="121"/>
      <c r="G427" s="234">
        <v>0</v>
      </c>
      <c r="H427" s="1"/>
      <c r="I427" s="1"/>
      <c r="J427" s="1"/>
      <c r="K427" s="1"/>
      <c r="L427" s="45">
        <v>3291.02</v>
      </c>
      <c r="M427" s="37">
        <f>ROUND(G427*L427,2)</f>
        <v>0</v>
      </c>
      <c r="N427" s="37">
        <f>ROUND(M427,2)</f>
        <v>0</v>
      </c>
      <c r="O427" s="87"/>
      <c r="P427" s="119"/>
      <c r="Q427" s="119">
        <v>523626.91</v>
      </c>
      <c r="R427" s="37">
        <f t="shared" ref="R427:R428" si="362">ROUND((P427*Q427)*1.18,2)</f>
        <v>0</v>
      </c>
      <c r="S427" s="119">
        <v>0</v>
      </c>
      <c r="T427" s="41">
        <v>0</v>
      </c>
      <c r="U427" s="45">
        <v>0</v>
      </c>
      <c r="V427" s="37">
        <f>ROUND(P427*U427,2)</f>
        <v>0</v>
      </c>
      <c r="W427" s="37">
        <f t="shared" ref="W427:W428" si="363">R427</f>
        <v>0</v>
      </c>
    </row>
    <row r="428" spans="1:23" s="33" customFormat="1" ht="14.25" customHeight="1">
      <c r="A428" s="367"/>
      <c r="B428" s="380"/>
      <c r="C428" s="383"/>
      <c r="D428" s="380"/>
      <c r="E428" s="2" t="s">
        <v>1</v>
      </c>
      <c r="F428" s="121"/>
      <c r="G428" s="234">
        <v>0</v>
      </c>
      <c r="H428" s="1"/>
      <c r="I428" s="1"/>
      <c r="J428" s="1"/>
      <c r="K428" s="1"/>
      <c r="L428" s="46">
        <v>3291.02</v>
      </c>
      <c r="M428" s="37">
        <f t="shared" ref="M428" si="364">ROUND(G428*L428,2)</f>
        <v>0</v>
      </c>
      <c r="N428" s="37">
        <f t="shared" ref="N428:N429" si="365">ROUND(M428,2)</f>
        <v>0</v>
      </c>
      <c r="O428" s="87"/>
      <c r="P428" s="119"/>
      <c r="Q428" s="119">
        <v>531211.15</v>
      </c>
      <c r="R428" s="37">
        <f t="shared" si="362"/>
        <v>0</v>
      </c>
      <c r="S428" s="119">
        <v>0</v>
      </c>
      <c r="T428" s="41">
        <v>0</v>
      </c>
      <c r="U428" s="46">
        <v>0</v>
      </c>
      <c r="V428" s="37">
        <f t="shared" ref="V428" si="366">ROUND(P428*U428,2)</f>
        <v>0</v>
      </c>
      <c r="W428" s="37">
        <f t="shared" si="363"/>
        <v>0</v>
      </c>
    </row>
    <row r="429" spans="1:23" s="33" customFormat="1" ht="14.25" customHeight="1">
      <c r="A429" s="367"/>
      <c r="B429" s="380"/>
      <c r="C429" s="383"/>
      <c r="D429" s="380"/>
      <c r="E429" s="2" t="s">
        <v>2</v>
      </c>
      <c r="F429" s="121"/>
      <c r="G429" s="234">
        <v>0</v>
      </c>
      <c r="H429" s="1"/>
      <c r="I429" s="1"/>
      <c r="J429" s="1"/>
      <c r="K429" s="1"/>
      <c r="L429" s="45">
        <v>3291.02</v>
      </c>
      <c r="M429" s="37"/>
      <c r="N429" s="37">
        <f t="shared" si="365"/>
        <v>0</v>
      </c>
      <c r="O429" s="87"/>
      <c r="P429" s="119"/>
      <c r="Q429" s="119">
        <v>943149.53</v>
      </c>
      <c r="R429" s="37">
        <f>ROUND((P429*Q429)*1.18,2)</f>
        <v>0</v>
      </c>
      <c r="S429" s="119"/>
      <c r="T429" s="37">
        <f>ROUND(P429*S429,2)</f>
        <v>0</v>
      </c>
      <c r="U429" s="46">
        <v>0</v>
      </c>
      <c r="V429" s="37"/>
      <c r="W429" s="37">
        <f>R429</f>
        <v>0</v>
      </c>
    </row>
    <row r="430" spans="1:23" s="33" customFormat="1" ht="14.25" customHeight="1">
      <c r="A430" s="367"/>
      <c r="B430" s="380"/>
      <c r="C430" s="383"/>
      <c r="D430" s="380"/>
      <c r="E430" s="2" t="s">
        <v>3</v>
      </c>
      <c r="F430" s="121"/>
      <c r="G430" s="41">
        <v>0.35699999999999998</v>
      </c>
      <c r="H430" s="1"/>
      <c r="I430" s="1"/>
      <c r="J430" s="1"/>
      <c r="K430" s="1"/>
      <c r="L430" s="46">
        <v>3291.02</v>
      </c>
      <c r="M430" s="37">
        <f t="shared" ref="M430" si="367">ROUND(G430*L430,2)</f>
        <v>1174.8900000000001</v>
      </c>
      <c r="N430" s="37">
        <f>ROUND(M430,2)</f>
        <v>1174.8900000000001</v>
      </c>
      <c r="O430" s="87"/>
      <c r="P430" s="119"/>
      <c r="Q430" s="119">
        <v>1991941.02</v>
      </c>
      <c r="R430" s="37">
        <f t="shared" ref="R430" si="368">ROUND((P430*Q430)*1.18,2)</f>
        <v>0</v>
      </c>
      <c r="S430" s="1">
        <v>0</v>
      </c>
      <c r="T430" s="41">
        <v>0</v>
      </c>
      <c r="U430" s="46">
        <v>0</v>
      </c>
      <c r="V430" s="37">
        <f t="shared" ref="V430" si="369">ROUND(P430*U430,2)</f>
        <v>0</v>
      </c>
      <c r="W430" s="37">
        <f t="shared" ref="W430" si="370">R430</f>
        <v>0</v>
      </c>
    </row>
    <row r="431" spans="1:23" s="34" customFormat="1" ht="14.25" customHeight="1">
      <c r="A431" s="367"/>
      <c r="B431" s="381"/>
      <c r="C431" s="384"/>
      <c r="D431" s="381"/>
      <c r="E431" s="40" t="s">
        <v>29</v>
      </c>
      <c r="F431" s="2"/>
      <c r="G431" s="1">
        <f>SUM(G427:G430)</f>
        <v>0.35699999999999998</v>
      </c>
      <c r="H431" s="303"/>
      <c r="I431" s="1">
        <f>SUM(I427:I430)</f>
        <v>0</v>
      </c>
      <c r="J431" s="303"/>
      <c r="K431" s="1">
        <f>SUM(K427:K430)</f>
        <v>0</v>
      </c>
      <c r="L431" s="303"/>
      <c r="M431" s="1">
        <f>SUM(M427:M430)</f>
        <v>1174.8900000000001</v>
      </c>
      <c r="N431" s="1">
        <f>SUM(N427:N430)</f>
        <v>1174.8900000000001</v>
      </c>
      <c r="O431" s="86"/>
      <c r="P431" s="119"/>
      <c r="Q431" s="119" t="s">
        <v>135</v>
      </c>
      <c r="R431" s="1">
        <f t="shared" ref="R431" si="371">R427+R428+R429+R430</f>
        <v>0</v>
      </c>
      <c r="S431" s="1" t="s">
        <v>135</v>
      </c>
      <c r="T431" s="1">
        <f t="shared" ref="T431" si="372">T427+T428+T429+T430</f>
        <v>0</v>
      </c>
      <c r="U431" s="1" t="s">
        <v>135</v>
      </c>
      <c r="V431" s="41">
        <f>V427+V428+V429+V430</f>
        <v>0</v>
      </c>
      <c r="W431" s="1">
        <f t="shared" ref="W431" si="373">W427+W428+W429+W430</f>
        <v>0</v>
      </c>
    </row>
    <row r="432" spans="1:23" s="33" customFormat="1" ht="14.25" customHeight="1">
      <c r="A432" s="367"/>
      <c r="B432" s="349" t="s">
        <v>138</v>
      </c>
      <c r="C432" s="349"/>
      <c r="D432" s="349"/>
      <c r="E432" s="2" t="s">
        <v>0</v>
      </c>
      <c r="F432" s="121"/>
      <c r="G432" s="234">
        <v>0</v>
      </c>
      <c r="H432" s="303">
        <v>0</v>
      </c>
      <c r="I432" s="37">
        <f>ROUND((G432*H432),2)</f>
        <v>0</v>
      </c>
      <c r="J432" s="303"/>
      <c r="K432" s="37"/>
      <c r="L432" s="37"/>
      <c r="M432" s="37"/>
      <c r="N432" s="37">
        <f>ROUND(I432,2)</f>
        <v>0</v>
      </c>
      <c r="O432" s="87"/>
      <c r="P432" s="119"/>
      <c r="Q432" s="119">
        <v>523626.91</v>
      </c>
      <c r="R432" s="37">
        <f t="shared" ref="R432:R433" si="374">ROUND((P432*Q432)*1.18,2)</f>
        <v>0</v>
      </c>
      <c r="S432" s="119">
        <v>0</v>
      </c>
      <c r="T432" s="41">
        <v>0</v>
      </c>
      <c r="U432" s="45">
        <v>0</v>
      </c>
      <c r="V432" s="37">
        <f>ROUND(P432*U432,2)</f>
        <v>0</v>
      </c>
      <c r="W432" s="37">
        <f t="shared" ref="W432:W433" si="375">R432</f>
        <v>0</v>
      </c>
    </row>
    <row r="433" spans="1:23" s="33" customFormat="1" ht="14.25" customHeight="1">
      <c r="A433" s="367"/>
      <c r="B433" s="349"/>
      <c r="C433" s="349"/>
      <c r="D433" s="349"/>
      <c r="E433" s="2" t="s">
        <v>1</v>
      </c>
      <c r="F433" s="121"/>
      <c r="G433" s="234">
        <v>0</v>
      </c>
      <c r="H433" s="303">
        <v>0</v>
      </c>
      <c r="I433" s="37">
        <f t="shared" ref="I433" si="376">ROUND((G433*H433),2)</f>
        <v>0</v>
      </c>
      <c r="J433" s="303"/>
      <c r="K433" s="37"/>
      <c r="L433" s="37"/>
      <c r="M433" s="37"/>
      <c r="N433" s="37">
        <f>ROUND(I433,2)</f>
        <v>0</v>
      </c>
      <c r="O433" s="87"/>
      <c r="P433" s="119"/>
      <c r="Q433" s="119">
        <v>531211.15</v>
      </c>
      <c r="R433" s="37">
        <f t="shared" si="374"/>
        <v>0</v>
      </c>
      <c r="S433" s="119">
        <v>0</v>
      </c>
      <c r="T433" s="41">
        <v>0</v>
      </c>
      <c r="U433" s="46">
        <v>0</v>
      </c>
      <c r="V433" s="37">
        <f t="shared" ref="V433" si="377">ROUND(P433*U433,2)</f>
        <v>0</v>
      </c>
      <c r="W433" s="37">
        <f t="shared" si="375"/>
        <v>0</v>
      </c>
    </row>
    <row r="434" spans="1:23" s="33" customFormat="1" ht="14.25" customHeight="1">
      <c r="A434" s="367"/>
      <c r="B434" s="349"/>
      <c r="C434" s="349"/>
      <c r="D434" s="349"/>
      <c r="E434" s="2" t="s">
        <v>2</v>
      </c>
      <c r="F434" s="121"/>
      <c r="G434" s="234">
        <v>0.26800000000000002</v>
      </c>
      <c r="H434" s="55">
        <v>1183627.73</v>
      </c>
      <c r="I434" s="37">
        <f>ROUND((G434*H434),2)</f>
        <v>317212.23</v>
      </c>
      <c r="J434" s="303"/>
      <c r="K434" s="37"/>
      <c r="L434" s="37"/>
      <c r="M434" s="37"/>
      <c r="N434" s="37">
        <f>ROUND(I434,2)</f>
        <v>317212.23</v>
      </c>
      <c r="O434" s="87"/>
      <c r="P434" s="119"/>
      <c r="Q434" s="119">
        <v>943149.53</v>
      </c>
      <c r="R434" s="37">
        <f>ROUND((P434*Q434)*1.18,2)</f>
        <v>0</v>
      </c>
      <c r="S434" s="119"/>
      <c r="T434" s="37">
        <f>ROUND(P434*S434,2)</f>
        <v>0</v>
      </c>
      <c r="U434" s="46">
        <v>0</v>
      </c>
      <c r="V434" s="37"/>
      <c r="W434" s="37">
        <f>R434</f>
        <v>0</v>
      </c>
    </row>
    <row r="435" spans="1:23" s="33" customFormat="1" ht="14.25" customHeight="1">
      <c r="A435" s="367"/>
      <c r="B435" s="349"/>
      <c r="C435" s="349"/>
      <c r="D435" s="349"/>
      <c r="E435" s="2" t="s">
        <v>3</v>
      </c>
      <c r="F435" s="121"/>
      <c r="G435" s="234">
        <v>0</v>
      </c>
      <c r="H435" s="55">
        <v>2499833.36</v>
      </c>
      <c r="I435" s="37">
        <f t="shared" ref="I435" si="378">ROUND((G435*H435),2)</f>
        <v>0</v>
      </c>
      <c r="J435" s="1"/>
      <c r="K435" s="37"/>
      <c r="L435" s="37"/>
      <c r="M435" s="37"/>
      <c r="N435" s="37">
        <f>ROUND(I435,2)</f>
        <v>0</v>
      </c>
      <c r="O435" s="87"/>
      <c r="P435" s="119"/>
      <c r="Q435" s="119">
        <v>1991941.02</v>
      </c>
      <c r="R435" s="37">
        <f t="shared" ref="R435" si="379">ROUND((P435*Q435)*1.18,2)</f>
        <v>0</v>
      </c>
      <c r="S435" s="1">
        <v>0</v>
      </c>
      <c r="T435" s="41">
        <v>0</v>
      </c>
      <c r="U435" s="46">
        <v>0</v>
      </c>
      <c r="V435" s="37">
        <f t="shared" ref="V435" si="380">ROUND(P435*U435,2)</f>
        <v>0</v>
      </c>
      <c r="W435" s="37">
        <f t="shared" ref="W435" si="381">R435</f>
        <v>0</v>
      </c>
    </row>
    <row r="436" spans="1:23" s="34" customFormat="1" ht="14.25" customHeight="1">
      <c r="A436" s="367"/>
      <c r="B436" s="349"/>
      <c r="C436" s="349"/>
      <c r="D436" s="349"/>
      <c r="E436" s="40" t="s">
        <v>29</v>
      </c>
      <c r="F436" s="2"/>
      <c r="G436" s="1">
        <f>SUM(G432:G435)</f>
        <v>0.26800000000000002</v>
      </c>
      <c r="H436" s="303"/>
      <c r="I436" s="1">
        <f>SUM(I432:I435)</f>
        <v>317212.23</v>
      </c>
      <c r="J436" s="303"/>
      <c r="K436" s="1">
        <f>SUM(K432:K435)</f>
        <v>0</v>
      </c>
      <c r="L436" s="303"/>
      <c r="M436" s="1">
        <f>SUM(M432:M435)</f>
        <v>0</v>
      </c>
      <c r="N436" s="1">
        <f>SUM(N432:N435)</f>
        <v>317212.23</v>
      </c>
      <c r="O436" s="86"/>
      <c r="P436" s="119"/>
      <c r="Q436" s="119" t="s">
        <v>135</v>
      </c>
      <c r="R436" s="1">
        <f t="shared" ref="R436" si="382">R432+R433+R434+R435</f>
        <v>0</v>
      </c>
      <c r="S436" s="1" t="s">
        <v>135</v>
      </c>
      <c r="T436" s="1">
        <f t="shared" ref="T436" si="383">T432+T433+T434+T435</f>
        <v>0</v>
      </c>
      <c r="U436" s="1" t="s">
        <v>135</v>
      </c>
      <c r="V436" s="41">
        <f>V432+V433+V434+V435</f>
        <v>0</v>
      </c>
      <c r="W436" s="1">
        <f t="shared" ref="W436" si="384">W432+W433+W434+W435</f>
        <v>0</v>
      </c>
    </row>
    <row r="437" spans="1:23" s="33" customFormat="1" ht="14.25" customHeight="1">
      <c r="A437" s="367"/>
      <c r="B437" s="349" t="s">
        <v>139</v>
      </c>
      <c r="C437" s="349"/>
      <c r="D437" s="349"/>
      <c r="E437" s="2" t="s">
        <v>0</v>
      </c>
      <c r="F437" s="121"/>
      <c r="G437" s="234">
        <v>0</v>
      </c>
      <c r="H437" s="303">
        <v>0</v>
      </c>
      <c r="I437" s="303">
        <v>0</v>
      </c>
      <c r="J437" s="303"/>
      <c r="K437" s="37">
        <f>ROUND((G437*J437),2)</f>
        <v>0</v>
      </c>
      <c r="L437" s="45">
        <v>0</v>
      </c>
      <c r="M437" s="37">
        <f>ROUND(G437*L437,2)</f>
        <v>0</v>
      </c>
      <c r="N437" s="37">
        <f>ROUND(K437,2)</f>
        <v>0</v>
      </c>
      <c r="O437" s="87"/>
      <c r="P437" s="119"/>
      <c r="Q437" s="119">
        <v>0</v>
      </c>
      <c r="R437" s="1">
        <v>0</v>
      </c>
      <c r="S437" s="119">
        <v>55.38</v>
      </c>
      <c r="T437" s="37">
        <f t="shared" ref="T437:T438" si="385">ROUND((P437*S437)*1.18,2)</f>
        <v>0</v>
      </c>
      <c r="U437" s="45">
        <v>0</v>
      </c>
      <c r="V437" s="37">
        <f>ROUND(P437*U437,2)</f>
        <v>0</v>
      </c>
      <c r="W437" s="37">
        <f t="shared" ref="W437:W438" si="386">T437</f>
        <v>0</v>
      </c>
    </row>
    <row r="438" spans="1:23" s="33" customFormat="1" ht="14.25" customHeight="1">
      <c r="A438" s="367"/>
      <c r="B438" s="349"/>
      <c r="C438" s="349"/>
      <c r="D438" s="349"/>
      <c r="E438" s="2" t="s">
        <v>1</v>
      </c>
      <c r="F438" s="121"/>
      <c r="G438" s="234">
        <v>0</v>
      </c>
      <c r="H438" s="303">
        <v>0</v>
      </c>
      <c r="I438" s="303">
        <v>0</v>
      </c>
      <c r="J438" s="303"/>
      <c r="K438" s="37">
        <f t="shared" ref="K438:K440" si="387">ROUND((G438*J438),2)</f>
        <v>0</v>
      </c>
      <c r="L438" s="46">
        <v>0</v>
      </c>
      <c r="M438" s="37">
        <f t="shared" ref="M438:M440" si="388">ROUND(G438*L438,2)</f>
        <v>0</v>
      </c>
      <c r="N438" s="37">
        <f t="shared" ref="N438:N440" si="389">ROUND(K438,2)</f>
        <v>0</v>
      </c>
      <c r="O438" s="87"/>
      <c r="P438" s="119"/>
      <c r="Q438" s="119">
        <v>0</v>
      </c>
      <c r="R438" s="1">
        <v>0</v>
      </c>
      <c r="S438" s="119">
        <v>128.41999999999999</v>
      </c>
      <c r="T438" s="37">
        <f t="shared" si="385"/>
        <v>0</v>
      </c>
      <c r="U438" s="46">
        <v>0</v>
      </c>
      <c r="V438" s="37">
        <f t="shared" ref="V438:V440" si="390">ROUND(P438*U438,2)</f>
        <v>0</v>
      </c>
      <c r="W438" s="37">
        <f t="shared" si="386"/>
        <v>0</v>
      </c>
    </row>
    <row r="439" spans="1:23" s="33" customFormat="1" ht="14.25" customHeight="1">
      <c r="A439" s="367"/>
      <c r="B439" s="349"/>
      <c r="C439" s="349"/>
      <c r="D439" s="349"/>
      <c r="E439" s="2" t="s">
        <v>2</v>
      </c>
      <c r="F439" s="121"/>
      <c r="G439" s="234">
        <v>178.83</v>
      </c>
      <c r="H439" s="303">
        <v>0</v>
      </c>
      <c r="I439" s="303">
        <v>0</v>
      </c>
      <c r="J439" s="303">
        <v>572.86</v>
      </c>
      <c r="K439" s="37">
        <f t="shared" si="387"/>
        <v>102444.55</v>
      </c>
      <c r="L439" s="46">
        <v>0</v>
      </c>
      <c r="M439" s="37">
        <f t="shared" si="388"/>
        <v>0</v>
      </c>
      <c r="N439" s="37">
        <f t="shared" si="389"/>
        <v>102444.55</v>
      </c>
      <c r="O439" s="87"/>
      <c r="P439" s="119"/>
      <c r="Q439" s="119">
        <v>0</v>
      </c>
      <c r="R439" s="37">
        <f>ROUND(P439*Q439,2)</f>
        <v>0</v>
      </c>
      <c r="S439" s="119">
        <v>382.58</v>
      </c>
      <c r="T439" s="37">
        <f>ROUND((P439*S439)*1.18,2)</f>
        <v>0</v>
      </c>
      <c r="U439" s="46">
        <v>0</v>
      </c>
      <c r="V439" s="37">
        <f t="shared" si="390"/>
        <v>0</v>
      </c>
      <c r="W439" s="37">
        <f>T439</f>
        <v>0</v>
      </c>
    </row>
    <row r="440" spans="1:23" s="33" customFormat="1" ht="14.25" customHeight="1">
      <c r="A440" s="367"/>
      <c r="B440" s="349"/>
      <c r="C440" s="349"/>
      <c r="D440" s="349"/>
      <c r="E440" s="2" t="s">
        <v>3</v>
      </c>
      <c r="F440" s="121"/>
      <c r="G440" s="234">
        <v>0</v>
      </c>
      <c r="H440" s="303">
        <v>0</v>
      </c>
      <c r="I440" s="303">
        <v>0</v>
      </c>
      <c r="J440" s="1">
        <v>1242.25</v>
      </c>
      <c r="K440" s="37">
        <f t="shared" si="387"/>
        <v>0</v>
      </c>
      <c r="L440" s="46">
        <v>0</v>
      </c>
      <c r="M440" s="37">
        <f t="shared" si="388"/>
        <v>0</v>
      </c>
      <c r="N440" s="37">
        <f t="shared" si="389"/>
        <v>0</v>
      </c>
      <c r="O440" s="87"/>
      <c r="P440" s="119"/>
      <c r="Q440" s="119">
        <v>0</v>
      </c>
      <c r="R440" s="1">
        <v>0</v>
      </c>
      <c r="S440" s="1">
        <v>829.62</v>
      </c>
      <c r="T440" s="37">
        <f>ROUND((P440*S440)*1.18,2)</f>
        <v>0</v>
      </c>
      <c r="U440" s="46">
        <v>0</v>
      </c>
      <c r="V440" s="37">
        <f t="shared" si="390"/>
        <v>0</v>
      </c>
      <c r="W440" s="37">
        <f t="shared" ref="W440" si="391">T440</f>
        <v>0</v>
      </c>
    </row>
    <row r="441" spans="1:23" s="34" customFormat="1" ht="14.25" customHeight="1">
      <c r="A441" s="367"/>
      <c r="B441" s="349"/>
      <c r="C441" s="349"/>
      <c r="D441" s="349"/>
      <c r="E441" s="40" t="s">
        <v>29</v>
      </c>
      <c r="F441" s="2"/>
      <c r="G441" s="1">
        <f>SUM(G437:G440)</f>
        <v>178.83</v>
      </c>
      <c r="H441" s="303"/>
      <c r="I441" s="1">
        <f>SUM(I437:I440)</f>
        <v>0</v>
      </c>
      <c r="J441" s="303"/>
      <c r="K441" s="1">
        <f>SUM(K437:K440)</f>
        <v>102444.55</v>
      </c>
      <c r="L441" s="303"/>
      <c r="M441" s="1">
        <f>SUM(M437:M440)</f>
        <v>0</v>
      </c>
      <c r="N441" s="1">
        <f>SUM(N437:N440)</f>
        <v>102444.55</v>
      </c>
      <c r="O441" s="86"/>
      <c r="P441" s="119"/>
      <c r="Q441" s="119" t="s">
        <v>135</v>
      </c>
      <c r="R441" s="1">
        <f>R437+R438+R439+R440</f>
        <v>0</v>
      </c>
      <c r="S441" s="1" t="s">
        <v>135</v>
      </c>
      <c r="T441" s="1">
        <f t="shared" ref="T441" si="392">T437+T438+T439+T440</f>
        <v>0</v>
      </c>
      <c r="U441" s="1" t="s">
        <v>135</v>
      </c>
      <c r="V441" s="41">
        <f>V437+V438+V439+V440</f>
        <v>0</v>
      </c>
      <c r="W441" s="1">
        <f t="shared" ref="W441" si="393">W437+W438+W439+W440</f>
        <v>0</v>
      </c>
    </row>
    <row r="442" spans="1:23" s="33" customFormat="1" ht="14.25" customHeight="1">
      <c r="A442" s="367"/>
      <c r="B442" s="349" t="s">
        <v>28</v>
      </c>
      <c r="C442" s="349"/>
      <c r="D442" s="349"/>
      <c r="E442" s="2" t="s">
        <v>0</v>
      </c>
      <c r="F442" s="121"/>
      <c r="G442" s="234">
        <v>0</v>
      </c>
      <c r="H442" s="303">
        <v>0</v>
      </c>
      <c r="I442" s="1">
        <v>0</v>
      </c>
      <c r="J442" s="303">
        <v>0</v>
      </c>
      <c r="K442" s="41">
        <v>0</v>
      </c>
      <c r="L442" s="45">
        <v>1218.0999999999999</v>
      </c>
      <c r="M442" s="37">
        <f>ROUND(G442*L442,2)</f>
        <v>0</v>
      </c>
      <c r="N442" s="37">
        <f>ROUND(M442,2)</f>
        <v>0</v>
      </c>
      <c r="O442" s="87"/>
      <c r="P442" s="119"/>
      <c r="Q442" s="119">
        <v>0</v>
      </c>
      <c r="R442" s="1">
        <v>0</v>
      </c>
      <c r="S442" s="119">
        <v>0</v>
      </c>
      <c r="T442" s="41">
        <v>0</v>
      </c>
      <c r="U442" s="45">
        <v>960.74</v>
      </c>
      <c r="V442" s="37">
        <f>ROUND(P442*U442,2)</f>
        <v>0</v>
      </c>
      <c r="W442" s="37">
        <f>ROUND(V442*1.18,2)</f>
        <v>0</v>
      </c>
    </row>
    <row r="443" spans="1:23" s="33" customFormat="1" ht="14.25" customHeight="1">
      <c r="A443" s="367"/>
      <c r="B443" s="349"/>
      <c r="C443" s="349"/>
      <c r="D443" s="349"/>
      <c r="E443" s="2" t="s">
        <v>1</v>
      </c>
      <c r="F443" s="121"/>
      <c r="G443" s="234">
        <v>0</v>
      </c>
      <c r="H443" s="303">
        <v>0</v>
      </c>
      <c r="I443" s="1">
        <v>0</v>
      </c>
      <c r="J443" s="303">
        <v>0</v>
      </c>
      <c r="K443" s="41">
        <v>0</v>
      </c>
      <c r="L443" s="46">
        <v>1393.37</v>
      </c>
      <c r="M443" s="37">
        <f t="shared" ref="M443:M445" si="394">ROUND(G443*L443,2)</f>
        <v>0</v>
      </c>
      <c r="N443" s="37">
        <f t="shared" ref="N443:N444" si="395">ROUND(M443,2)</f>
        <v>0</v>
      </c>
      <c r="O443" s="87"/>
      <c r="P443" s="119"/>
      <c r="Q443" s="119">
        <v>0</v>
      </c>
      <c r="R443" s="1">
        <v>0</v>
      </c>
      <c r="S443" s="119">
        <v>0</v>
      </c>
      <c r="T443" s="41">
        <v>0</v>
      </c>
      <c r="U443" s="46">
        <v>1098.97</v>
      </c>
      <c r="V443" s="37">
        <f t="shared" ref="V443:V445" si="396">ROUND(P443*U443,2)</f>
        <v>0</v>
      </c>
      <c r="W443" s="37">
        <f t="shared" ref="W443:W445" si="397">ROUND(V443*1.18,2)</f>
        <v>0</v>
      </c>
    </row>
    <row r="444" spans="1:23" s="33" customFormat="1" ht="14.25" customHeight="1">
      <c r="A444" s="367"/>
      <c r="B444" s="349"/>
      <c r="C444" s="349"/>
      <c r="D444" s="349"/>
      <c r="E444" s="2" t="s">
        <v>2</v>
      </c>
      <c r="F444" s="121"/>
      <c r="G444" s="234">
        <f>1845.633-559.304+737.485</f>
        <v>2023.8140000000003</v>
      </c>
      <c r="H444" s="303">
        <v>0</v>
      </c>
      <c r="I444" s="1">
        <v>0</v>
      </c>
      <c r="J444" s="303">
        <v>0</v>
      </c>
      <c r="K444" s="41">
        <v>0</v>
      </c>
      <c r="L444" s="46">
        <v>2721.51</v>
      </c>
      <c r="M444" s="37">
        <f t="shared" si="394"/>
        <v>5507830.04</v>
      </c>
      <c r="N444" s="37">
        <f t="shared" si="395"/>
        <v>5507830.04</v>
      </c>
      <c r="O444" s="87"/>
      <c r="P444" s="119"/>
      <c r="Q444" s="119">
        <v>0</v>
      </c>
      <c r="R444" s="1">
        <v>0</v>
      </c>
      <c r="S444" s="119">
        <v>0</v>
      </c>
      <c r="T444" s="41">
        <v>0</v>
      </c>
      <c r="U444" s="46">
        <v>2146.48</v>
      </c>
      <c r="V444" s="37">
        <f t="shared" si="396"/>
        <v>0</v>
      </c>
      <c r="W444" s="37">
        <f t="shared" si="397"/>
        <v>0</v>
      </c>
    </row>
    <row r="445" spans="1:23" s="33" customFormat="1" ht="14.25" customHeight="1">
      <c r="A445" s="367"/>
      <c r="B445" s="349"/>
      <c r="C445" s="349"/>
      <c r="D445" s="349"/>
      <c r="E445" s="2" t="s">
        <v>3</v>
      </c>
      <c r="F445" s="121"/>
      <c r="G445" s="234">
        <v>70.230999999999995</v>
      </c>
      <c r="H445" s="303">
        <v>0</v>
      </c>
      <c r="I445" s="1">
        <v>0</v>
      </c>
      <c r="J445" s="1">
        <v>0</v>
      </c>
      <c r="K445" s="41">
        <v>0</v>
      </c>
      <c r="L445" s="46">
        <v>5374.47</v>
      </c>
      <c r="M445" s="37">
        <f t="shared" si="394"/>
        <v>377454.4</v>
      </c>
      <c r="N445" s="37">
        <f>ROUND(M445,2)</f>
        <v>377454.4</v>
      </c>
      <c r="O445" s="87"/>
      <c r="P445" s="119"/>
      <c r="Q445" s="119">
        <v>0</v>
      </c>
      <c r="R445" s="1">
        <v>0</v>
      </c>
      <c r="S445" s="1">
        <v>0</v>
      </c>
      <c r="T445" s="41">
        <v>0</v>
      </c>
      <c r="U445" s="46">
        <v>4238.8999999999996</v>
      </c>
      <c r="V445" s="37">
        <f t="shared" si="396"/>
        <v>0</v>
      </c>
      <c r="W445" s="37">
        <f t="shared" si="397"/>
        <v>0</v>
      </c>
    </row>
    <row r="446" spans="1:23" s="34" customFormat="1" ht="14.25" customHeight="1">
      <c r="A446" s="367"/>
      <c r="B446" s="349"/>
      <c r="C446" s="349"/>
      <c r="D446" s="349"/>
      <c r="E446" s="40" t="s">
        <v>29</v>
      </c>
      <c r="F446" s="2"/>
      <c r="G446" s="1">
        <f>SUM(G442:G445)</f>
        <v>2094.0450000000001</v>
      </c>
      <c r="H446" s="303"/>
      <c r="I446" s="1">
        <f>SUM(I442:I445)</f>
        <v>0</v>
      </c>
      <c r="J446" s="303"/>
      <c r="K446" s="1">
        <f>SUM(K442:K445)</f>
        <v>0</v>
      </c>
      <c r="L446" s="303"/>
      <c r="M446" s="1">
        <f>SUM(M442:M445)</f>
        <v>5885284.4400000004</v>
      </c>
      <c r="N446" s="1">
        <f>SUM(N442:N445)</f>
        <v>5885284.4400000004</v>
      </c>
      <c r="O446" s="86"/>
      <c r="P446" s="119">
        <f t="shared" ref="P446" si="398">P442+P443+P444+P445</f>
        <v>0</v>
      </c>
      <c r="Q446" s="119" t="s">
        <v>135</v>
      </c>
      <c r="R446" s="1">
        <f t="shared" ref="R446" si="399">R442+R443+R444+R445</f>
        <v>0</v>
      </c>
      <c r="S446" s="1" t="s">
        <v>135</v>
      </c>
      <c r="T446" s="1">
        <f t="shared" ref="T446" si="400">T442+T443+T444+T445</f>
        <v>0</v>
      </c>
      <c r="U446" s="1" t="s">
        <v>135</v>
      </c>
      <c r="V446" s="41">
        <f>V442+V443+V444+V445</f>
        <v>0</v>
      </c>
      <c r="W446" s="1">
        <f t="shared" ref="W446" si="401">W442+W443+W444+W445</f>
        <v>0</v>
      </c>
    </row>
    <row r="447" spans="1:23" s="33" customFormat="1" ht="12.75" customHeight="1">
      <c r="A447" s="357"/>
      <c r="B447" s="359" t="s">
        <v>401</v>
      </c>
      <c r="C447" s="359"/>
      <c r="D447" s="359"/>
      <c r="E447" s="42" t="s">
        <v>0</v>
      </c>
      <c r="F447" s="97">
        <f>G447/744</f>
        <v>0</v>
      </c>
      <c r="G447" s="48">
        <f>G342+G347+G352+G357+G362+G367+G372+G377+G382+G387+G392+G397+G402+G407+G412+G417+G422+G427+G437+G442</f>
        <v>0</v>
      </c>
      <c r="H447" s="302">
        <v>0</v>
      </c>
      <c r="I447" s="43">
        <f>I432+I437</f>
        <v>0</v>
      </c>
      <c r="J447" s="302">
        <v>0</v>
      </c>
      <c r="K447" s="43">
        <f>K432+K437</f>
        <v>0</v>
      </c>
      <c r="L447" s="302">
        <v>0</v>
      </c>
      <c r="M447" s="48">
        <f>M342+M347+M352+M357+M362+M367+M372+M377+M382+M387+M392+M397+M402+M407+M412+M417+M422+M427+M442</f>
        <v>0</v>
      </c>
      <c r="N447" s="48">
        <f>N342+N347+N352+N357+N362+N367+N372+N377+N382+N387+N392+N397+N402+N407+N412+N417+N422+N427+N432+N437+N442</f>
        <v>0</v>
      </c>
      <c r="O447" s="88"/>
      <c r="P447" s="48">
        <f>P342+P347+P352+P357+P362+P367+P372+P377+P412+P417+P437+P442</f>
        <v>0</v>
      </c>
      <c r="Q447" s="120">
        <v>0</v>
      </c>
      <c r="R447" s="43">
        <f>R342+R347+R352+R357+R362+R367+R372+R377+R412+R417+R432+R437+R442</f>
        <v>0</v>
      </c>
      <c r="S447" s="120">
        <v>0</v>
      </c>
      <c r="T447" s="43">
        <f>T342+T347+T352+T357+T362+T367+T372+T377+T412+T417+T432+T437+T442</f>
        <v>0</v>
      </c>
      <c r="U447" s="120">
        <v>0</v>
      </c>
      <c r="V447" s="43">
        <f t="shared" ref="V447:W450" si="402">V342+V347+V352+V357+V362+V367+V372+V377+V412+V417+V432+V437+V442</f>
        <v>0</v>
      </c>
      <c r="W447" s="80">
        <f t="shared" si="402"/>
        <v>0</v>
      </c>
    </row>
    <row r="448" spans="1:23" s="33" customFormat="1" ht="12.75" customHeight="1">
      <c r="A448" s="358"/>
      <c r="B448" s="359"/>
      <c r="C448" s="359"/>
      <c r="D448" s="359"/>
      <c r="E448" s="42" t="s">
        <v>1</v>
      </c>
      <c r="F448" s="97">
        <f t="shared" ref="F448:F450" si="403">G448/744</f>
        <v>0</v>
      </c>
      <c r="G448" s="48">
        <f t="shared" ref="G448:G450" si="404">G343+G348+G353+G358+G363+G368+G373+G378+G383+G388+G393+G398+G403+G408+G413+G418+G423+G428+G438+G443</f>
        <v>0</v>
      </c>
      <c r="H448" s="302">
        <v>0</v>
      </c>
      <c r="I448" s="43">
        <f t="shared" ref="I448:I450" si="405">I433+I438</f>
        <v>0</v>
      </c>
      <c r="J448" s="302">
        <v>0</v>
      </c>
      <c r="K448" s="43">
        <f t="shared" ref="K448:K450" si="406">K433+K438</f>
        <v>0</v>
      </c>
      <c r="L448" s="302">
        <v>0</v>
      </c>
      <c r="M448" s="48">
        <f t="shared" ref="M448:M449" si="407">M343+M348+M353+M358+M363+M368+M373+M378+M383+M388+M393+M398+M403+M408+M413+M418+M423+M428+M443</f>
        <v>0</v>
      </c>
      <c r="N448" s="48">
        <f t="shared" ref="N448:N449" si="408">N343+N348+N353+N358+N363+N368+N373+N378+N383+N388+N393+N398+N403+N408+N413+N418+N423+N428+N433+N438+N443</f>
        <v>0</v>
      </c>
      <c r="O448" s="88"/>
      <c r="P448" s="48">
        <f>P343+P348+P353+P358+P363+P368+P373+P378+P413+P418+P438+P443</f>
        <v>0</v>
      </c>
      <c r="Q448" s="120">
        <v>0</v>
      </c>
      <c r="R448" s="43">
        <f>R343+R348+R353+R358+R363+R368+R373+R378+R413+R418+R433+R438+R443</f>
        <v>0</v>
      </c>
      <c r="S448" s="120">
        <v>0</v>
      </c>
      <c r="T448" s="43">
        <f>T343+T348+T353+T358+T363+T368+T373+T378+T413+T418+T433+T438+T443</f>
        <v>0</v>
      </c>
      <c r="U448" s="120">
        <v>0</v>
      </c>
      <c r="V448" s="43">
        <f t="shared" si="402"/>
        <v>0</v>
      </c>
      <c r="W448" s="80">
        <f t="shared" si="402"/>
        <v>0</v>
      </c>
    </row>
    <row r="449" spans="1:25" s="33" customFormat="1" ht="12.75" customHeight="1">
      <c r="A449" s="358"/>
      <c r="B449" s="359"/>
      <c r="C449" s="359"/>
      <c r="D449" s="359"/>
      <c r="E449" s="42" t="s">
        <v>2</v>
      </c>
      <c r="F449" s="97">
        <f t="shared" si="403"/>
        <v>3.177400537634409</v>
      </c>
      <c r="G449" s="48">
        <f>G344+G349+G354+G359+G364+G369+G374+G379+G384+G389+G394+G399+G404+G409+G414+G419+G424+G429+G439+G444</f>
        <v>2363.9860000000003</v>
      </c>
      <c r="H449" s="302">
        <v>0</v>
      </c>
      <c r="I449" s="43">
        <f>I434+I439</f>
        <v>317212.23</v>
      </c>
      <c r="J449" s="302">
        <v>0</v>
      </c>
      <c r="K449" s="43">
        <f t="shared" si="406"/>
        <v>102444.55</v>
      </c>
      <c r="L449" s="302">
        <v>0</v>
      </c>
      <c r="M449" s="48">
        <f t="shared" si="407"/>
        <v>5806378.3200000003</v>
      </c>
      <c r="N449" s="48">
        <f t="shared" si="408"/>
        <v>6226035.0999999996</v>
      </c>
      <c r="O449" s="88"/>
      <c r="P449" s="48">
        <f>P344+P349+P354+P359+P364+P369+P374+P379+P414+P419+P439+P444</f>
        <v>0</v>
      </c>
      <c r="Q449" s="120">
        <v>0</v>
      </c>
      <c r="R449" s="43">
        <f>R344+R349+R354+R359+R364+R369+R374+R379+R414+R419+R434+R439+R444</f>
        <v>0</v>
      </c>
      <c r="S449" s="120">
        <v>0</v>
      </c>
      <c r="T449" s="43">
        <f>T344+T349+T354+T359+T364+T369+T374+T379+T414+T419+T434+T439+T444</f>
        <v>0</v>
      </c>
      <c r="U449" s="120">
        <v>0</v>
      </c>
      <c r="V449" s="43">
        <f t="shared" si="402"/>
        <v>0</v>
      </c>
      <c r="W449" s="80">
        <f t="shared" si="402"/>
        <v>0</v>
      </c>
    </row>
    <row r="450" spans="1:25" s="33" customFormat="1" ht="12.75" customHeight="1">
      <c r="A450" s="358"/>
      <c r="B450" s="359"/>
      <c r="C450" s="359"/>
      <c r="D450" s="359"/>
      <c r="E450" s="42" t="s">
        <v>3</v>
      </c>
      <c r="F450" s="97">
        <f t="shared" si="403"/>
        <v>1.8713158602150537</v>
      </c>
      <c r="G450" s="48">
        <f t="shared" si="404"/>
        <v>1392.259</v>
      </c>
      <c r="H450" s="302">
        <v>0</v>
      </c>
      <c r="I450" s="43">
        <f t="shared" si="405"/>
        <v>0</v>
      </c>
      <c r="J450" s="39">
        <v>0</v>
      </c>
      <c r="K450" s="43">
        <f t="shared" si="406"/>
        <v>0</v>
      </c>
      <c r="L450" s="39">
        <v>0</v>
      </c>
      <c r="M450" s="48">
        <f>M345+M350+M355+M360+M365+M370+M375+M380+M385+M390+M395+M400+M405+M410+M415+M420+M425+M430+M445</f>
        <v>3284381.8</v>
      </c>
      <c r="N450" s="48">
        <f>N345+N350+N355+N360+N365+N370+N375+N380+N385+N390+N395+N400+N405+N410+N415+N420+N425+N430+N435+N440+N445</f>
        <v>3284381.8</v>
      </c>
      <c r="O450" s="88"/>
      <c r="P450" s="48">
        <f>P345+P350+P355+P360+P365+P370+P375+P380+P415+P420+P440+P445</f>
        <v>0</v>
      </c>
      <c r="Q450" s="120">
        <v>0</v>
      </c>
      <c r="R450" s="43">
        <f>R345+R350+R355+R360+R365+R370+R375+R380+R415+R420+R435+R440+R445</f>
        <v>0</v>
      </c>
      <c r="S450" s="39">
        <v>0</v>
      </c>
      <c r="T450" s="43">
        <f>T345+T350+T355+T360+T365+T370+T375+T380+T415+T420+T435+T440+T445</f>
        <v>0</v>
      </c>
      <c r="U450" s="39">
        <v>0</v>
      </c>
      <c r="V450" s="43">
        <f t="shared" si="402"/>
        <v>0</v>
      </c>
      <c r="W450" s="80">
        <f t="shared" si="402"/>
        <v>0</v>
      </c>
    </row>
    <row r="451" spans="1:25" s="34" customFormat="1" ht="12.75" customHeight="1" thickBot="1">
      <c r="A451" s="386"/>
      <c r="B451" s="359"/>
      <c r="C451" s="359"/>
      <c r="D451" s="359"/>
      <c r="E451" s="38" t="s">
        <v>29</v>
      </c>
      <c r="F451" s="48">
        <f>F447+F448+F449+F450</f>
        <v>5.0487163978494625</v>
      </c>
      <c r="G451" s="48">
        <f>G447+G448+G449+G450</f>
        <v>3756.2450000000003</v>
      </c>
      <c r="H451" s="302" t="s">
        <v>135</v>
      </c>
      <c r="I451" s="43">
        <f>I447+I448+I449+I450</f>
        <v>317212.23</v>
      </c>
      <c r="J451" s="39" t="s">
        <v>135</v>
      </c>
      <c r="K451" s="43">
        <f>K447+K448+K449+K450</f>
        <v>102444.55</v>
      </c>
      <c r="L451" s="39" t="s">
        <v>135</v>
      </c>
      <c r="M451" s="43">
        <f>M447+M448+M449+M450</f>
        <v>9090760.120000001</v>
      </c>
      <c r="N451" s="48">
        <f>N447+N448+N449+N450</f>
        <v>9510416.8999999985</v>
      </c>
      <c r="O451" s="89"/>
      <c r="P451" s="48">
        <f>P447+P448+P449+P450</f>
        <v>0</v>
      </c>
      <c r="Q451" s="120" t="s">
        <v>135</v>
      </c>
      <c r="R451" s="43">
        <f>R447+R448+R449+R450</f>
        <v>0</v>
      </c>
      <c r="S451" s="39" t="s">
        <v>135</v>
      </c>
      <c r="T451" s="43">
        <f>T447+T448+T449+T450</f>
        <v>0</v>
      </c>
      <c r="U451" s="39" t="s">
        <v>135</v>
      </c>
      <c r="V451" s="43">
        <f>V447+V448+V449+V450</f>
        <v>0</v>
      </c>
      <c r="W451" s="80">
        <f>W447+W448+W449+W450</f>
        <v>0</v>
      </c>
      <c r="X451" s="34">
        <v>3756.2450396460999</v>
      </c>
      <c r="Y451" s="132">
        <f>G451-X451</f>
        <v>-3.9646099594392581E-5</v>
      </c>
    </row>
    <row r="452" spans="1:25" s="33" customFormat="1" ht="14.25" customHeight="1">
      <c r="A452" s="366" t="s">
        <v>220</v>
      </c>
      <c r="B452" s="378" t="s">
        <v>30</v>
      </c>
      <c r="C452" s="368" t="s">
        <v>35</v>
      </c>
      <c r="D452" s="370" t="s">
        <v>47</v>
      </c>
      <c r="E452" s="63" t="s">
        <v>0</v>
      </c>
      <c r="F452" s="63"/>
      <c r="G452" s="2"/>
      <c r="H452" s="303"/>
      <c r="I452" s="1"/>
      <c r="J452" s="303"/>
      <c r="K452" s="1"/>
      <c r="L452" s="303">
        <v>832.68</v>
      </c>
      <c r="M452" s="37">
        <f t="shared" ref="M452:M453" si="409">ROUND(G452*L452,2)</f>
        <v>0</v>
      </c>
      <c r="N452" s="37">
        <f>ROUND(M452,2)</f>
        <v>0</v>
      </c>
      <c r="O452" s="86"/>
      <c r="P452" s="2"/>
      <c r="Q452" s="119"/>
      <c r="R452" s="1"/>
      <c r="S452" s="119"/>
      <c r="T452" s="1"/>
      <c r="U452" s="119"/>
      <c r="V452" s="41"/>
      <c r="W452" s="1"/>
    </row>
    <row r="453" spans="1:25" s="33" customFormat="1" ht="14.25" customHeight="1">
      <c r="A453" s="367"/>
      <c r="B453" s="379"/>
      <c r="C453" s="369"/>
      <c r="D453" s="349"/>
      <c r="E453" s="2" t="s">
        <v>1</v>
      </c>
      <c r="F453" s="2"/>
      <c r="G453" s="2"/>
      <c r="H453" s="303"/>
      <c r="I453" s="1"/>
      <c r="J453" s="303"/>
      <c r="K453" s="1"/>
      <c r="L453" s="303">
        <v>832.68</v>
      </c>
      <c r="M453" s="37">
        <f t="shared" si="409"/>
        <v>0</v>
      </c>
      <c r="N453" s="37">
        <f t="shared" ref="N453:N455" si="410">ROUND(M453,2)</f>
        <v>0</v>
      </c>
      <c r="O453" s="86"/>
      <c r="P453" s="2"/>
      <c r="Q453" s="119"/>
      <c r="R453" s="1"/>
      <c r="S453" s="119"/>
      <c r="T453" s="1"/>
      <c r="U453" s="119"/>
      <c r="V453" s="41"/>
      <c r="W453" s="1"/>
    </row>
    <row r="454" spans="1:25" s="33" customFormat="1" ht="14.25" customHeight="1">
      <c r="A454" s="367"/>
      <c r="B454" s="379"/>
      <c r="C454" s="369"/>
      <c r="D454" s="349"/>
      <c r="E454" s="2" t="s">
        <v>2</v>
      </c>
      <c r="F454" s="2"/>
      <c r="G454" s="2">
        <v>0</v>
      </c>
      <c r="H454" s="303"/>
      <c r="I454" s="1"/>
      <c r="J454" s="303"/>
      <c r="K454" s="1"/>
      <c r="L454" s="303">
        <v>832.68</v>
      </c>
      <c r="M454" s="37">
        <f>ROUND(G454*L454,2)</f>
        <v>0</v>
      </c>
      <c r="N454" s="37">
        <f t="shared" si="410"/>
        <v>0</v>
      </c>
      <c r="O454" s="86"/>
      <c r="P454" s="2"/>
      <c r="Q454" s="119"/>
      <c r="R454" s="1"/>
      <c r="S454" s="119"/>
      <c r="T454" s="1"/>
      <c r="U454" s="119">
        <v>810.42</v>
      </c>
      <c r="V454" s="37">
        <f>ROUND(P454*U454,2)</f>
        <v>0</v>
      </c>
      <c r="W454" s="37">
        <f>ROUND(V454*1.18,2)</f>
        <v>0</v>
      </c>
    </row>
    <row r="455" spans="1:25" s="33" customFormat="1" ht="14.25" customHeight="1">
      <c r="A455" s="367"/>
      <c r="B455" s="379"/>
      <c r="C455" s="369"/>
      <c r="D455" s="349"/>
      <c r="E455" s="2" t="s">
        <v>3</v>
      </c>
      <c r="F455" s="2"/>
      <c r="G455" s="2"/>
      <c r="H455" s="303"/>
      <c r="I455" s="1"/>
      <c r="J455" s="303"/>
      <c r="K455" s="1"/>
      <c r="L455" s="303">
        <v>832.68</v>
      </c>
      <c r="M455" s="37">
        <f t="shared" ref="M455" si="411">ROUND(G455*L455,2)</f>
        <v>0</v>
      </c>
      <c r="N455" s="37">
        <f t="shared" si="410"/>
        <v>0</v>
      </c>
      <c r="O455" s="86"/>
      <c r="P455" s="2"/>
      <c r="Q455" s="119"/>
      <c r="R455" s="1"/>
      <c r="S455" s="119"/>
      <c r="T455" s="1"/>
      <c r="U455" s="119"/>
      <c r="V455" s="41"/>
      <c r="W455" s="1"/>
    </row>
    <row r="456" spans="1:25" s="33" customFormat="1" ht="14.25" customHeight="1">
      <c r="A456" s="367"/>
      <c r="B456" s="379"/>
      <c r="C456" s="369"/>
      <c r="D456" s="349"/>
      <c r="E456" s="2" t="s">
        <v>29</v>
      </c>
      <c r="F456" s="2"/>
      <c r="G456" s="1">
        <f>SUM(G452:G455)</f>
        <v>0</v>
      </c>
      <c r="H456" s="303"/>
      <c r="I456" s="1">
        <f>SUM(I452:I455)</f>
        <v>0</v>
      </c>
      <c r="J456" s="303"/>
      <c r="K456" s="1">
        <f>SUM(K452:K455)</f>
        <v>0</v>
      </c>
      <c r="L456" s="303"/>
      <c r="M456" s="1">
        <f>SUM(M452:M455)</f>
        <v>0</v>
      </c>
      <c r="N456" s="1">
        <f>SUM(N452:N455)</f>
        <v>0</v>
      </c>
      <c r="O456" s="86"/>
      <c r="P456" s="2"/>
      <c r="Q456" s="119"/>
      <c r="R456" s="1"/>
      <c r="S456" s="119"/>
      <c r="T456" s="1"/>
      <c r="U456" s="119"/>
      <c r="V456" s="41"/>
      <c r="W456" s="1"/>
    </row>
    <row r="457" spans="1:25" s="95" customFormat="1" ht="14.25" customHeight="1">
      <c r="A457" s="367"/>
      <c r="B457" s="379"/>
      <c r="C457" s="369"/>
      <c r="D457" s="349" t="s">
        <v>33</v>
      </c>
      <c r="E457" s="2" t="s">
        <v>0</v>
      </c>
      <c r="F457" s="2"/>
      <c r="G457" s="2"/>
      <c r="H457" s="303"/>
      <c r="I457" s="1"/>
      <c r="J457" s="303"/>
      <c r="K457" s="1"/>
      <c r="L457" s="303">
        <v>1982.68</v>
      </c>
      <c r="M457" s="37">
        <f t="shared" ref="M457:M458" si="412">ROUND(G457*L457,2)</f>
        <v>0</v>
      </c>
      <c r="N457" s="37">
        <f>ROUND(M457,2)</f>
        <v>0</v>
      </c>
      <c r="O457" s="86"/>
      <c r="P457" s="2"/>
      <c r="Q457" s="119"/>
      <c r="R457" s="1"/>
      <c r="S457" s="119"/>
      <c r="T457" s="1"/>
      <c r="U457" s="119"/>
      <c r="V457" s="41"/>
      <c r="W457" s="1"/>
    </row>
    <row r="458" spans="1:25" s="95" customFormat="1" ht="14.25" customHeight="1">
      <c r="A458" s="367"/>
      <c r="B458" s="379"/>
      <c r="C458" s="369"/>
      <c r="D458" s="349"/>
      <c r="E458" s="2" t="s">
        <v>1</v>
      </c>
      <c r="F458" s="2"/>
      <c r="G458" s="2"/>
      <c r="H458" s="303"/>
      <c r="I458" s="1"/>
      <c r="J458" s="303"/>
      <c r="K458" s="1"/>
      <c r="L458" s="303">
        <v>1982.68</v>
      </c>
      <c r="M458" s="37">
        <f t="shared" si="412"/>
        <v>0</v>
      </c>
      <c r="N458" s="37">
        <f t="shared" ref="N458:N460" si="413">ROUND(M458,2)</f>
        <v>0</v>
      </c>
      <c r="O458" s="86"/>
      <c r="P458" s="2"/>
      <c r="Q458" s="119"/>
      <c r="R458" s="1"/>
      <c r="S458" s="119"/>
      <c r="T458" s="1"/>
      <c r="U458" s="119"/>
      <c r="V458" s="41"/>
      <c r="W458" s="1"/>
    </row>
    <row r="459" spans="1:25" s="95" customFormat="1" ht="14.25" customHeight="1">
      <c r="A459" s="367"/>
      <c r="B459" s="379"/>
      <c r="C459" s="369"/>
      <c r="D459" s="349"/>
      <c r="E459" s="2" t="s">
        <v>2</v>
      </c>
      <c r="F459" s="2"/>
      <c r="G459" s="2">
        <v>31.881</v>
      </c>
      <c r="H459" s="303"/>
      <c r="I459" s="1"/>
      <c r="J459" s="303"/>
      <c r="K459" s="1"/>
      <c r="L459" s="303">
        <v>1982.68</v>
      </c>
      <c r="M459" s="37">
        <f>ROUND(G459*L459,2)</f>
        <v>63209.82</v>
      </c>
      <c r="N459" s="37">
        <f>ROUND(M459,2)</f>
        <v>63209.82</v>
      </c>
      <c r="O459" s="86"/>
      <c r="P459" s="2"/>
      <c r="Q459" s="119"/>
      <c r="R459" s="1"/>
      <c r="S459" s="119"/>
      <c r="T459" s="1"/>
      <c r="U459" s="119">
        <v>1649.4</v>
      </c>
      <c r="V459" s="37">
        <f>ROUND(P459*U459,2)</f>
        <v>0</v>
      </c>
      <c r="W459" s="37">
        <f>ROUND(V459*1.18,2)</f>
        <v>0</v>
      </c>
    </row>
    <row r="460" spans="1:25" s="95" customFormat="1" ht="14.25" customHeight="1">
      <c r="A460" s="367"/>
      <c r="B460" s="379"/>
      <c r="C460" s="369"/>
      <c r="D460" s="349"/>
      <c r="E460" s="2" t="s">
        <v>3</v>
      </c>
      <c r="F460" s="2"/>
      <c r="G460" s="2">
        <v>0</v>
      </c>
      <c r="H460" s="303"/>
      <c r="I460" s="1"/>
      <c r="J460" s="303"/>
      <c r="K460" s="1"/>
      <c r="L460" s="303">
        <v>1982.68</v>
      </c>
      <c r="M460" s="37">
        <f t="shared" ref="M460" si="414">ROUND(G460*L460,2)</f>
        <v>0</v>
      </c>
      <c r="N460" s="37">
        <f t="shared" si="413"/>
        <v>0</v>
      </c>
      <c r="O460" s="86"/>
      <c r="P460" s="2"/>
      <c r="Q460" s="119"/>
      <c r="R460" s="1"/>
      <c r="S460" s="119"/>
      <c r="T460" s="1"/>
      <c r="U460" s="119"/>
      <c r="V460" s="41"/>
      <c r="W460" s="1"/>
    </row>
    <row r="461" spans="1:25" s="95" customFormat="1" ht="14.25" customHeight="1">
      <c r="A461" s="367"/>
      <c r="B461" s="379"/>
      <c r="C461" s="369"/>
      <c r="D461" s="349"/>
      <c r="E461" s="2" t="s">
        <v>29</v>
      </c>
      <c r="F461" s="2"/>
      <c r="G461" s="1">
        <f>SUM(G457:G460)</f>
        <v>31.881</v>
      </c>
      <c r="H461" s="303"/>
      <c r="I461" s="1">
        <f>SUM(I457:I460)</f>
        <v>0</v>
      </c>
      <c r="J461" s="303"/>
      <c r="K461" s="1">
        <f>SUM(K457:K460)</f>
        <v>0</v>
      </c>
      <c r="L461" s="303"/>
      <c r="M461" s="1">
        <f>SUM(M457:M460)</f>
        <v>63209.82</v>
      </c>
      <c r="N461" s="1">
        <f>SUM(N457:N460)</f>
        <v>63209.82</v>
      </c>
      <c r="O461" s="86"/>
      <c r="P461" s="2"/>
      <c r="Q461" s="119"/>
      <c r="R461" s="1"/>
      <c r="S461" s="119"/>
      <c r="T461" s="1"/>
      <c r="U461" s="119"/>
      <c r="V461" s="41"/>
      <c r="W461" s="1"/>
    </row>
    <row r="462" spans="1:25" s="95" customFormat="1" ht="14.25" customHeight="1">
      <c r="A462" s="367"/>
      <c r="B462" s="379"/>
      <c r="C462" s="369"/>
      <c r="D462" s="349" t="s">
        <v>48</v>
      </c>
      <c r="E462" s="2" t="s">
        <v>0</v>
      </c>
      <c r="F462" s="2"/>
      <c r="G462" s="2"/>
      <c r="H462" s="303"/>
      <c r="I462" s="1"/>
      <c r="J462" s="303"/>
      <c r="K462" s="1"/>
      <c r="L462" s="303">
        <v>832.68</v>
      </c>
      <c r="M462" s="37">
        <f t="shared" ref="M462:M463" si="415">ROUND(G462*L462,2)</f>
        <v>0</v>
      </c>
      <c r="N462" s="37">
        <f>ROUND(M462,2)</f>
        <v>0</v>
      </c>
      <c r="O462" s="86"/>
      <c r="P462" s="2"/>
      <c r="Q462" s="119"/>
      <c r="R462" s="1"/>
      <c r="S462" s="119"/>
      <c r="T462" s="1"/>
      <c r="U462" s="119"/>
      <c r="V462" s="41"/>
      <c r="W462" s="1"/>
    </row>
    <row r="463" spans="1:25" s="95" customFormat="1" ht="14.25" customHeight="1">
      <c r="A463" s="367"/>
      <c r="B463" s="379"/>
      <c r="C463" s="369"/>
      <c r="D463" s="349"/>
      <c r="E463" s="2" t="s">
        <v>1</v>
      </c>
      <c r="F463" s="2"/>
      <c r="G463" s="2"/>
      <c r="H463" s="303"/>
      <c r="I463" s="1"/>
      <c r="J463" s="303"/>
      <c r="K463" s="1"/>
      <c r="L463" s="303">
        <v>832.68</v>
      </c>
      <c r="M463" s="37">
        <f t="shared" si="415"/>
        <v>0</v>
      </c>
      <c r="N463" s="37">
        <f t="shared" ref="N463:N465" si="416">ROUND(M463,2)</f>
        <v>0</v>
      </c>
      <c r="O463" s="86"/>
      <c r="P463" s="2"/>
      <c r="Q463" s="119"/>
      <c r="R463" s="1"/>
      <c r="S463" s="119"/>
      <c r="T463" s="1"/>
      <c r="U463" s="119"/>
      <c r="V463" s="41"/>
      <c r="W463" s="1"/>
    </row>
    <row r="464" spans="1:25" s="95" customFormat="1" ht="14.25" customHeight="1">
      <c r="A464" s="367"/>
      <c r="B464" s="379"/>
      <c r="C464" s="369"/>
      <c r="D464" s="349"/>
      <c r="E464" s="2" t="s">
        <v>2</v>
      </c>
      <c r="F464" s="2"/>
      <c r="G464" s="2"/>
      <c r="H464" s="303"/>
      <c r="I464" s="1"/>
      <c r="J464" s="303"/>
      <c r="K464" s="1"/>
      <c r="L464" s="303">
        <v>832.68</v>
      </c>
      <c r="M464" s="37">
        <f>ROUND(G464*L464,2)</f>
        <v>0</v>
      </c>
      <c r="N464" s="37">
        <f t="shared" si="416"/>
        <v>0</v>
      </c>
      <c r="O464" s="86"/>
      <c r="P464" s="2"/>
      <c r="Q464" s="119"/>
      <c r="R464" s="1"/>
      <c r="S464" s="119"/>
      <c r="T464" s="1"/>
      <c r="U464" s="119"/>
      <c r="V464" s="41"/>
      <c r="W464" s="1"/>
    </row>
    <row r="465" spans="1:23" s="95" customFormat="1" ht="14.25" customHeight="1">
      <c r="A465" s="367"/>
      <c r="B465" s="379"/>
      <c r="C465" s="369"/>
      <c r="D465" s="349"/>
      <c r="E465" s="2" t="s">
        <v>3</v>
      </c>
      <c r="F465" s="2"/>
      <c r="G465" s="2"/>
      <c r="H465" s="303"/>
      <c r="I465" s="1"/>
      <c r="J465" s="303"/>
      <c r="K465" s="1"/>
      <c r="L465" s="303">
        <v>832.68</v>
      </c>
      <c r="M465" s="37">
        <f t="shared" ref="M465" si="417">ROUND(G465*L465,2)</f>
        <v>0</v>
      </c>
      <c r="N465" s="37">
        <f t="shared" si="416"/>
        <v>0</v>
      </c>
      <c r="O465" s="86"/>
      <c r="P465" s="2"/>
      <c r="Q465" s="119"/>
      <c r="R465" s="1"/>
      <c r="S465" s="119"/>
      <c r="T465" s="1"/>
      <c r="U465" s="119"/>
      <c r="V465" s="41"/>
      <c r="W465" s="1"/>
    </row>
    <row r="466" spans="1:23" s="95" customFormat="1" ht="14.25" customHeight="1">
      <c r="A466" s="367"/>
      <c r="B466" s="379"/>
      <c r="C466" s="369"/>
      <c r="D466" s="349"/>
      <c r="E466" s="2" t="s">
        <v>29</v>
      </c>
      <c r="F466" s="2"/>
      <c r="G466" s="1">
        <f>SUM(G462:G465)</f>
        <v>0</v>
      </c>
      <c r="H466" s="303"/>
      <c r="I466" s="1">
        <f>SUM(I462:I465)</f>
        <v>0</v>
      </c>
      <c r="J466" s="303"/>
      <c r="K466" s="1">
        <f>SUM(K462:K465)</f>
        <v>0</v>
      </c>
      <c r="L466" s="303"/>
      <c r="M466" s="1">
        <f>SUM(M462:M465)</f>
        <v>0</v>
      </c>
      <c r="N466" s="1">
        <f>SUM(N462:N465)</f>
        <v>0</v>
      </c>
      <c r="O466" s="86"/>
      <c r="P466" s="2"/>
      <c r="Q466" s="119"/>
      <c r="R466" s="1"/>
      <c r="S466" s="119"/>
      <c r="T466" s="1"/>
      <c r="U466" s="119"/>
      <c r="V466" s="41"/>
      <c r="W466" s="1"/>
    </row>
    <row r="467" spans="1:23" s="95" customFormat="1" ht="14.25" customHeight="1">
      <c r="A467" s="367"/>
      <c r="B467" s="379"/>
      <c r="C467" s="369"/>
      <c r="D467" s="349" t="s">
        <v>32</v>
      </c>
      <c r="E467" s="2" t="s">
        <v>0</v>
      </c>
      <c r="F467" s="2"/>
      <c r="G467" s="2"/>
      <c r="H467" s="303"/>
      <c r="I467" s="1"/>
      <c r="J467" s="303"/>
      <c r="K467" s="1"/>
      <c r="L467" s="303">
        <v>1982.68</v>
      </c>
      <c r="M467" s="37">
        <f t="shared" ref="M467:M468" si="418">ROUND(G467*L467,2)</f>
        <v>0</v>
      </c>
      <c r="N467" s="37">
        <f>ROUND(M467,2)</f>
        <v>0</v>
      </c>
      <c r="O467" s="86"/>
      <c r="P467" s="2"/>
      <c r="Q467" s="119"/>
      <c r="R467" s="1"/>
      <c r="S467" s="119"/>
      <c r="T467" s="1"/>
      <c r="U467" s="119"/>
      <c r="V467" s="41"/>
      <c r="W467" s="1"/>
    </row>
    <row r="468" spans="1:23" s="95" customFormat="1" ht="14.25" customHeight="1">
      <c r="A468" s="367"/>
      <c r="B468" s="379"/>
      <c r="C468" s="369"/>
      <c r="D468" s="349"/>
      <c r="E468" s="2" t="s">
        <v>1</v>
      </c>
      <c r="F468" s="2"/>
      <c r="G468" s="2"/>
      <c r="H468" s="303"/>
      <c r="I468" s="1"/>
      <c r="J468" s="303"/>
      <c r="K468" s="1"/>
      <c r="L468" s="303">
        <v>1982.68</v>
      </c>
      <c r="M468" s="37">
        <f t="shared" si="418"/>
        <v>0</v>
      </c>
      <c r="N468" s="37">
        <f t="shared" ref="N468:N470" si="419">ROUND(M468,2)</f>
        <v>0</v>
      </c>
      <c r="O468" s="86"/>
      <c r="P468" s="2"/>
      <c r="Q468" s="119"/>
      <c r="R468" s="1"/>
      <c r="S468" s="119"/>
      <c r="T468" s="1"/>
      <c r="U468" s="119"/>
      <c r="V468" s="41"/>
      <c r="W468" s="1"/>
    </row>
    <row r="469" spans="1:23" s="95" customFormat="1" ht="14.25" customHeight="1">
      <c r="A469" s="367"/>
      <c r="B469" s="379"/>
      <c r="C469" s="369"/>
      <c r="D469" s="349"/>
      <c r="E469" s="2" t="s">
        <v>2</v>
      </c>
      <c r="F469" s="2"/>
      <c r="G469" s="2"/>
      <c r="H469" s="303"/>
      <c r="I469" s="1"/>
      <c r="J469" s="303"/>
      <c r="K469" s="1"/>
      <c r="L469" s="303">
        <v>1982.68</v>
      </c>
      <c r="M469" s="37">
        <f>ROUND(G469*L469,2)</f>
        <v>0</v>
      </c>
      <c r="N469" s="37">
        <f t="shared" si="419"/>
        <v>0</v>
      </c>
      <c r="O469" s="86"/>
      <c r="P469" s="2"/>
      <c r="Q469" s="119"/>
      <c r="R469" s="1"/>
      <c r="S469" s="119"/>
      <c r="T469" s="1"/>
      <c r="U469" s="119">
        <v>1649.4</v>
      </c>
      <c r="V469" s="37">
        <f>ROUND(P469*U469,2)</f>
        <v>0</v>
      </c>
      <c r="W469" s="37">
        <f>ROUND(V469*1.18,2)</f>
        <v>0</v>
      </c>
    </row>
    <row r="470" spans="1:23" s="95" customFormat="1" ht="14.25" customHeight="1">
      <c r="A470" s="367"/>
      <c r="B470" s="379"/>
      <c r="C470" s="369"/>
      <c r="D470" s="349"/>
      <c r="E470" s="2" t="s">
        <v>3</v>
      </c>
      <c r="F470" s="2"/>
      <c r="G470" s="2"/>
      <c r="H470" s="303"/>
      <c r="I470" s="1"/>
      <c r="J470" s="303"/>
      <c r="K470" s="1"/>
      <c r="L470" s="303">
        <v>1982.68</v>
      </c>
      <c r="M470" s="37">
        <f t="shared" ref="M470" si="420">ROUND(G470*L470,2)</f>
        <v>0</v>
      </c>
      <c r="N470" s="37">
        <f t="shared" si="419"/>
        <v>0</v>
      </c>
      <c r="O470" s="86"/>
      <c r="P470" s="2"/>
      <c r="Q470" s="119"/>
      <c r="R470" s="1"/>
      <c r="S470" s="119"/>
      <c r="T470" s="1"/>
      <c r="U470" s="119"/>
      <c r="V470" s="41"/>
      <c r="W470" s="1"/>
    </row>
    <row r="471" spans="1:23" s="95" customFormat="1" ht="14.25" customHeight="1">
      <c r="A471" s="367"/>
      <c r="B471" s="379"/>
      <c r="C471" s="369"/>
      <c r="D471" s="349"/>
      <c r="E471" s="2" t="s">
        <v>29</v>
      </c>
      <c r="F471" s="2"/>
      <c r="G471" s="1">
        <f>SUM(G467:G470)</f>
        <v>0</v>
      </c>
      <c r="H471" s="303"/>
      <c r="I471" s="1">
        <f>SUM(I467:I470)</f>
        <v>0</v>
      </c>
      <c r="J471" s="303"/>
      <c r="K471" s="1">
        <f>SUM(K467:K470)</f>
        <v>0</v>
      </c>
      <c r="L471" s="303"/>
      <c r="M471" s="1">
        <f>SUM(M467:M470)</f>
        <v>0</v>
      </c>
      <c r="N471" s="1">
        <f>SUM(N467:N470)</f>
        <v>0</v>
      </c>
      <c r="O471" s="86"/>
      <c r="P471" s="2"/>
      <c r="Q471" s="119"/>
      <c r="R471" s="1"/>
      <c r="S471" s="119"/>
      <c r="T471" s="1"/>
      <c r="U471" s="119"/>
      <c r="V471" s="41"/>
      <c r="W471" s="1"/>
    </row>
    <row r="472" spans="1:23" s="95" customFormat="1" ht="14.25" customHeight="1">
      <c r="A472" s="367"/>
      <c r="B472" s="379"/>
      <c r="C472" s="361" t="s">
        <v>34</v>
      </c>
      <c r="D472" s="349" t="s">
        <v>411</v>
      </c>
      <c r="E472" s="2" t="s">
        <v>0</v>
      </c>
      <c r="F472" s="2"/>
      <c r="G472" s="2"/>
      <c r="H472" s="303"/>
      <c r="I472" s="1"/>
      <c r="J472" s="303"/>
      <c r="K472" s="1"/>
      <c r="L472" s="303">
        <v>832.68</v>
      </c>
      <c r="M472" s="37">
        <f>ROUND(G472*L472,2)</f>
        <v>0</v>
      </c>
      <c r="N472" s="37">
        <f>ROUND(M472,2)</f>
        <v>0</v>
      </c>
      <c r="O472" s="86"/>
      <c r="P472" s="2"/>
      <c r="Q472" s="119"/>
      <c r="R472" s="1"/>
      <c r="S472" s="119"/>
      <c r="T472" s="1"/>
      <c r="U472" s="119"/>
      <c r="V472" s="41"/>
      <c r="W472" s="1"/>
    </row>
    <row r="473" spans="1:23" s="95" customFormat="1" ht="14.25" customHeight="1">
      <c r="A473" s="367"/>
      <c r="B473" s="379"/>
      <c r="C473" s="371"/>
      <c r="D473" s="349"/>
      <c r="E473" s="2" t="s">
        <v>1</v>
      </c>
      <c r="F473" s="2"/>
      <c r="G473" s="2"/>
      <c r="H473" s="303"/>
      <c r="I473" s="1"/>
      <c r="J473" s="303"/>
      <c r="K473" s="1"/>
      <c r="L473" s="303">
        <v>832.68</v>
      </c>
      <c r="M473" s="37">
        <f t="shared" ref="M473:M475" si="421">ROUND(G473*L473,2)</f>
        <v>0</v>
      </c>
      <c r="N473" s="37">
        <f t="shared" ref="N473:N474" si="422">ROUND(M473,2)</f>
        <v>0</v>
      </c>
      <c r="O473" s="86"/>
      <c r="P473" s="2"/>
      <c r="Q473" s="119"/>
      <c r="R473" s="1"/>
      <c r="S473" s="119"/>
      <c r="T473" s="1"/>
      <c r="U473" s="119"/>
      <c r="V473" s="41"/>
      <c r="W473" s="1"/>
    </row>
    <row r="474" spans="1:23" s="95" customFormat="1" ht="14.25" customHeight="1">
      <c r="A474" s="367"/>
      <c r="B474" s="379"/>
      <c r="C474" s="371"/>
      <c r="D474" s="349"/>
      <c r="E474" s="2" t="s">
        <v>2</v>
      </c>
      <c r="F474" s="2"/>
      <c r="G474" s="2">
        <v>0</v>
      </c>
      <c r="H474" s="303"/>
      <c r="I474" s="1"/>
      <c r="J474" s="303"/>
      <c r="K474" s="1"/>
      <c r="L474" s="303">
        <v>832.68</v>
      </c>
      <c r="M474" s="37">
        <f t="shared" si="421"/>
        <v>0</v>
      </c>
      <c r="N474" s="37">
        <f t="shared" si="422"/>
        <v>0</v>
      </c>
      <c r="O474" s="86"/>
      <c r="P474" s="2"/>
      <c r="Q474" s="1"/>
      <c r="R474" s="1"/>
      <c r="S474" s="119"/>
      <c r="T474" s="1"/>
      <c r="U474" s="119"/>
      <c r="V474" s="41"/>
      <c r="W474" s="1"/>
    </row>
    <row r="475" spans="1:23" s="95" customFormat="1" ht="14.25" customHeight="1">
      <c r="A475" s="367"/>
      <c r="B475" s="379"/>
      <c r="C475" s="371"/>
      <c r="D475" s="349"/>
      <c r="E475" s="2" t="s">
        <v>3</v>
      </c>
      <c r="F475" s="2"/>
      <c r="G475" s="2">
        <v>0.45500000000000002</v>
      </c>
      <c r="H475" s="303"/>
      <c r="I475" s="1"/>
      <c r="J475" s="303"/>
      <c r="K475" s="1"/>
      <c r="L475" s="303">
        <v>832.68</v>
      </c>
      <c r="M475" s="37">
        <f t="shared" si="421"/>
        <v>378.87</v>
      </c>
      <c r="N475" s="37">
        <f>ROUND(M475,2)</f>
        <v>378.87</v>
      </c>
      <c r="O475" s="86"/>
      <c r="P475" s="2"/>
      <c r="Q475" s="119"/>
      <c r="R475" s="1"/>
      <c r="S475" s="119"/>
      <c r="T475" s="1"/>
      <c r="U475" s="119"/>
      <c r="V475" s="41"/>
      <c r="W475" s="1"/>
    </row>
    <row r="476" spans="1:23" s="95" customFormat="1" ht="14.25" customHeight="1">
      <c r="A476" s="367"/>
      <c r="B476" s="379"/>
      <c r="C476" s="371"/>
      <c r="D476" s="349"/>
      <c r="E476" s="2" t="s">
        <v>29</v>
      </c>
      <c r="F476" s="2"/>
      <c r="G476" s="1">
        <f>SUM(G472:G475)</f>
        <v>0.45500000000000002</v>
      </c>
      <c r="H476" s="303"/>
      <c r="I476" s="1">
        <f>SUM(I472:I475)</f>
        <v>0</v>
      </c>
      <c r="J476" s="303"/>
      <c r="K476" s="1">
        <f>SUM(K472:K475)</f>
        <v>0</v>
      </c>
      <c r="L476" s="303"/>
      <c r="M476" s="1">
        <f>SUM(M472:M475)</f>
        <v>378.87</v>
      </c>
      <c r="N476" s="1">
        <f>SUM(N472:N475)</f>
        <v>378.87</v>
      </c>
      <c r="O476" s="86"/>
      <c r="P476" s="2"/>
      <c r="Q476" s="119"/>
      <c r="R476" s="1"/>
      <c r="S476" s="119"/>
      <c r="T476" s="1"/>
      <c r="U476" s="119"/>
      <c r="V476" s="41"/>
      <c r="W476" s="1"/>
    </row>
    <row r="477" spans="1:23" s="95" customFormat="1" ht="14.25" customHeight="1">
      <c r="A477" s="367"/>
      <c r="B477" s="379"/>
      <c r="C477" s="371"/>
      <c r="D477" s="349" t="s">
        <v>412</v>
      </c>
      <c r="E477" s="2" t="s">
        <v>0</v>
      </c>
      <c r="F477" s="2"/>
      <c r="G477" s="2"/>
      <c r="H477" s="1"/>
      <c r="I477" s="1"/>
      <c r="J477" s="303"/>
      <c r="K477" s="1"/>
      <c r="L477" s="303">
        <v>1982.68</v>
      </c>
      <c r="M477" s="37">
        <f>ROUND(G477*L477,2)</f>
        <v>0</v>
      </c>
      <c r="N477" s="37">
        <f>ROUND(M477,2)</f>
        <v>0</v>
      </c>
      <c r="O477" s="86"/>
      <c r="P477" s="2"/>
      <c r="Q477" s="1"/>
      <c r="R477" s="1"/>
      <c r="S477" s="119"/>
      <c r="T477" s="1"/>
      <c r="U477" s="119"/>
      <c r="V477" s="41"/>
      <c r="W477" s="1"/>
    </row>
    <row r="478" spans="1:23" s="95" customFormat="1" ht="14.25" customHeight="1">
      <c r="A478" s="367"/>
      <c r="B478" s="379"/>
      <c r="C478" s="371"/>
      <c r="D478" s="349"/>
      <c r="E478" s="2" t="s">
        <v>1</v>
      </c>
      <c r="F478" s="2"/>
      <c r="G478" s="2"/>
      <c r="H478" s="1"/>
      <c r="I478" s="1"/>
      <c r="J478" s="303"/>
      <c r="K478" s="1"/>
      <c r="L478" s="303">
        <v>1982.68</v>
      </c>
      <c r="M478" s="37">
        <f t="shared" ref="M478:M480" si="423">ROUND(G478*L478,2)</f>
        <v>0</v>
      </c>
      <c r="N478" s="37">
        <f t="shared" ref="N478:N480" si="424">ROUND(M478,2)</f>
        <v>0</v>
      </c>
      <c r="O478" s="86"/>
      <c r="P478" s="2"/>
      <c r="Q478" s="1"/>
      <c r="R478" s="1"/>
      <c r="S478" s="119"/>
      <c r="T478" s="1"/>
      <c r="U478" s="119"/>
      <c r="V478" s="41"/>
      <c r="W478" s="1"/>
    </row>
    <row r="479" spans="1:23" s="95" customFormat="1" ht="14.25" customHeight="1">
      <c r="A479" s="367"/>
      <c r="B479" s="379"/>
      <c r="C479" s="371"/>
      <c r="D479" s="349"/>
      <c r="E479" s="2" t="s">
        <v>2</v>
      </c>
      <c r="F479" s="2"/>
      <c r="G479" s="2">
        <v>13.772</v>
      </c>
      <c r="H479" s="1"/>
      <c r="I479" s="1"/>
      <c r="J479" s="303"/>
      <c r="K479" s="1"/>
      <c r="L479" s="303">
        <v>1982.68</v>
      </c>
      <c r="M479" s="37">
        <f t="shared" si="423"/>
        <v>27305.47</v>
      </c>
      <c r="N479" s="37">
        <f t="shared" si="424"/>
        <v>27305.47</v>
      </c>
      <c r="O479" s="86"/>
      <c r="P479" s="2"/>
      <c r="Q479" s="1"/>
      <c r="R479" s="1"/>
      <c r="S479" s="119"/>
      <c r="T479" s="1"/>
      <c r="U479" s="119"/>
      <c r="V479" s="41"/>
      <c r="W479" s="1"/>
    </row>
    <row r="480" spans="1:23" s="95" customFormat="1" ht="14.25" customHeight="1">
      <c r="A480" s="367"/>
      <c r="B480" s="379"/>
      <c r="C480" s="371"/>
      <c r="D480" s="349"/>
      <c r="E480" s="2" t="s">
        <v>3</v>
      </c>
      <c r="F480" s="2"/>
      <c r="G480" s="2">
        <v>3.0259999999999998</v>
      </c>
      <c r="H480" s="1"/>
      <c r="I480" s="1"/>
      <c r="J480" s="303"/>
      <c r="K480" s="1"/>
      <c r="L480" s="303">
        <v>1982.68</v>
      </c>
      <c r="M480" s="37">
        <f t="shared" si="423"/>
        <v>5999.59</v>
      </c>
      <c r="N480" s="37">
        <f t="shared" si="424"/>
        <v>5999.59</v>
      </c>
      <c r="O480" s="86"/>
      <c r="P480" s="2"/>
      <c r="Q480" s="1"/>
      <c r="R480" s="1"/>
      <c r="S480" s="119"/>
      <c r="T480" s="1"/>
      <c r="U480" s="119"/>
      <c r="V480" s="41"/>
      <c r="W480" s="1"/>
    </row>
    <row r="481" spans="1:23" s="95" customFormat="1" ht="14.25" customHeight="1">
      <c r="A481" s="367"/>
      <c r="B481" s="379"/>
      <c r="C481" s="371"/>
      <c r="D481" s="349"/>
      <c r="E481" s="2" t="s">
        <v>29</v>
      </c>
      <c r="F481" s="2"/>
      <c r="G481" s="1">
        <f>SUM(G477:G480)</f>
        <v>16.798000000000002</v>
      </c>
      <c r="H481" s="303"/>
      <c r="I481" s="1">
        <f>SUM(I477:I480)</f>
        <v>0</v>
      </c>
      <c r="J481" s="303"/>
      <c r="K481" s="1">
        <f>SUM(K477:K480)</f>
        <v>0</v>
      </c>
      <c r="L481" s="303"/>
      <c r="M481" s="1">
        <f>SUM(M477:M480)</f>
        <v>33305.06</v>
      </c>
      <c r="N481" s="1">
        <f>SUM(N477:N480)</f>
        <v>33305.06</v>
      </c>
      <c r="O481" s="86"/>
      <c r="P481" s="2"/>
      <c r="Q481" s="1"/>
      <c r="R481" s="1"/>
      <c r="S481" s="119"/>
      <c r="T481" s="1"/>
      <c r="U481" s="119"/>
      <c r="V481" s="41"/>
      <c r="W481" s="1"/>
    </row>
    <row r="482" spans="1:23" s="95" customFormat="1" ht="14.25" customHeight="1">
      <c r="A482" s="367"/>
      <c r="B482" s="379"/>
      <c r="C482" s="371"/>
      <c r="D482" s="349" t="s">
        <v>413</v>
      </c>
      <c r="E482" s="2" t="s">
        <v>0</v>
      </c>
      <c r="F482" s="2"/>
      <c r="G482" s="2"/>
      <c r="H482" s="1"/>
      <c r="I482" s="1"/>
      <c r="J482" s="303"/>
      <c r="K482" s="1"/>
      <c r="L482" s="303">
        <v>1641.02</v>
      </c>
      <c r="M482" s="37">
        <f t="shared" ref="M482:M483" si="425">ROUND(G482*L482,2)</f>
        <v>0</v>
      </c>
      <c r="N482" s="37">
        <f>ROUND(M482,2)</f>
        <v>0</v>
      </c>
      <c r="O482" s="86"/>
      <c r="P482" s="2"/>
      <c r="Q482" s="1"/>
      <c r="R482" s="1"/>
      <c r="S482" s="119"/>
      <c r="T482" s="1"/>
      <c r="U482" s="119"/>
      <c r="V482" s="41"/>
      <c r="W482" s="1"/>
    </row>
    <row r="483" spans="1:23" s="95" customFormat="1" ht="14.25" customHeight="1">
      <c r="A483" s="367"/>
      <c r="B483" s="379"/>
      <c r="C483" s="371"/>
      <c r="D483" s="349"/>
      <c r="E483" s="2" t="s">
        <v>1</v>
      </c>
      <c r="F483" s="2"/>
      <c r="G483" s="2"/>
      <c r="H483" s="1"/>
      <c r="I483" s="1"/>
      <c r="J483" s="303"/>
      <c r="K483" s="1"/>
      <c r="L483" s="303">
        <v>1641.02</v>
      </c>
      <c r="M483" s="37">
        <f t="shared" si="425"/>
        <v>0</v>
      </c>
      <c r="N483" s="37">
        <f t="shared" ref="N483:N485" si="426">ROUND(M483,2)</f>
        <v>0</v>
      </c>
      <c r="O483" s="86"/>
      <c r="P483" s="2"/>
      <c r="Q483" s="1"/>
      <c r="R483" s="1"/>
      <c r="S483" s="119"/>
      <c r="T483" s="1"/>
      <c r="U483" s="119"/>
      <c r="V483" s="41"/>
      <c r="W483" s="1"/>
    </row>
    <row r="484" spans="1:23" s="95" customFormat="1" ht="14.25" customHeight="1">
      <c r="A484" s="367"/>
      <c r="B484" s="379"/>
      <c r="C484" s="371"/>
      <c r="D484" s="349"/>
      <c r="E484" s="2" t="s">
        <v>2</v>
      </c>
      <c r="F484" s="2"/>
      <c r="G484" s="79">
        <v>39.631999999999998</v>
      </c>
      <c r="H484" s="1"/>
      <c r="I484" s="1"/>
      <c r="J484" s="303"/>
      <c r="K484" s="1"/>
      <c r="L484" s="303">
        <v>1641.02</v>
      </c>
      <c r="M484" s="37">
        <f>ROUND(G484*L484,2)</f>
        <v>65036.9</v>
      </c>
      <c r="N484" s="37">
        <f t="shared" si="426"/>
        <v>65036.9</v>
      </c>
      <c r="O484" s="86"/>
      <c r="P484" s="79"/>
      <c r="Q484" s="1"/>
      <c r="R484" s="1"/>
      <c r="S484" s="119"/>
      <c r="T484" s="1"/>
      <c r="U484" s="119">
        <v>810.42</v>
      </c>
      <c r="V484" s="37">
        <f>ROUND(P484*U484,2)</f>
        <v>0</v>
      </c>
      <c r="W484" s="37">
        <f>ROUND(V484*1.18,2)</f>
        <v>0</v>
      </c>
    </row>
    <row r="485" spans="1:23" s="95" customFormat="1" ht="14.25" customHeight="1">
      <c r="A485" s="367"/>
      <c r="B485" s="379"/>
      <c r="C485" s="371"/>
      <c r="D485" s="349"/>
      <c r="E485" s="2" t="s">
        <v>3</v>
      </c>
      <c r="F485" s="2"/>
      <c r="G485" s="2">
        <v>607.48099999999999</v>
      </c>
      <c r="H485" s="1"/>
      <c r="I485" s="1"/>
      <c r="J485" s="303"/>
      <c r="K485" s="1"/>
      <c r="L485" s="303">
        <v>1641.02</v>
      </c>
      <c r="M485" s="37">
        <f>ROUND(G485*L485,2)</f>
        <v>996888.47</v>
      </c>
      <c r="N485" s="37">
        <f t="shared" si="426"/>
        <v>996888.47</v>
      </c>
      <c r="O485" s="86"/>
      <c r="P485" s="2"/>
      <c r="Q485" s="1"/>
      <c r="R485" s="1"/>
      <c r="S485" s="119"/>
      <c r="T485" s="1"/>
      <c r="U485" s="119">
        <v>810.42</v>
      </c>
      <c r="V485" s="37">
        <f>ROUND(P485*U485,2)</f>
        <v>0</v>
      </c>
      <c r="W485" s="37">
        <f>ROUND(V485*1.18,2)</f>
        <v>0</v>
      </c>
    </row>
    <row r="486" spans="1:23" s="95" customFormat="1" ht="14.25" customHeight="1">
      <c r="A486" s="367"/>
      <c r="B486" s="379"/>
      <c r="C486" s="371"/>
      <c r="D486" s="349"/>
      <c r="E486" s="2" t="s">
        <v>29</v>
      </c>
      <c r="F486" s="2"/>
      <c r="G486" s="1">
        <f>SUM(G482:G485)</f>
        <v>647.11299999999994</v>
      </c>
      <c r="H486" s="303"/>
      <c r="I486" s="1">
        <f>SUM(I482:I485)</f>
        <v>0</v>
      </c>
      <c r="J486" s="303"/>
      <c r="K486" s="1">
        <f>SUM(K482:K485)</f>
        <v>0</v>
      </c>
      <c r="L486" s="303"/>
      <c r="M486" s="1">
        <f>SUM(M482:M485)</f>
        <v>1061925.3699999999</v>
      </c>
      <c r="N486" s="1">
        <f>SUM(N482:N485)</f>
        <v>1061925.3699999999</v>
      </c>
      <c r="O486" s="86"/>
      <c r="P486" s="2"/>
      <c r="Q486" s="1"/>
      <c r="R486" s="1"/>
      <c r="S486" s="119"/>
      <c r="T486" s="1"/>
      <c r="U486" s="119"/>
      <c r="V486" s="41"/>
      <c r="W486" s="1"/>
    </row>
    <row r="487" spans="1:23" s="95" customFormat="1" ht="14.25" customHeight="1">
      <c r="A487" s="367"/>
      <c r="B487" s="379"/>
      <c r="C487" s="371"/>
      <c r="D487" s="349" t="s">
        <v>414</v>
      </c>
      <c r="E487" s="2" t="s">
        <v>0</v>
      </c>
      <c r="F487" s="2"/>
      <c r="G487" s="2"/>
      <c r="H487" s="1"/>
      <c r="I487" s="1"/>
      <c r="J487" s="303"/>
      <c r="K487" s="1"/>
      <c r="L487" s="303">
        <v>3291.02</v>
      </c>
      <c r="M487" s="37">
        <f t="shared" ref="M487:M490" si="427">ROUND(G487*L487,2)</f>
        <v>0</v>
      </c>
      <c r="N487" s="37">
        <f>ROUND(M487,2)</f>
        <v>0</v>
      </c>
      <c r="O487" s="86"/>
      <c r="P487" s="2"/>
      <c r="Q487" s="1"/>
      <c r="R487" s="1"/>
      <c r="S487" s="119"/>
      <c r="T487" s="1"/>
      <c r="U487" s="119"/>
      <c r="V487" s="41"/>
      <c r="W487" s="1"/>
    </row>
    <row r="488" spans="1:23" s="95" customFormat="1" ht="14.25" customHeight="1">
      <c r="A488" s="367"/>
      <c r="B488" s="379"/>
      <c r="C488" s="371"/>
      <c r="D488" s="349"/>
      <c r="E488" s="2" t="s">
        <v>1</v>
      </c>
      <c r="F488" s="2"/>
      <c r="G488" s="2"/>
      <c r="H488" s="1"/>
      <c r="I488" s="1"/>
      <c r="J488" s="303"/>
      <c r="K488" s="1"/>
      <c r="L488" s="303">
        <v>3291.02</v>
      </c>
      <c r="M488" s="37">
        <f t="shared" si="427"/>
        <v>0</v>
      </c>
      <c r="N488" s="37">
        <f t="shared" ref="N488:N490" si="428">ROUND(M488,2)</f>
        <v>0</v>
      </c>
      <c r="O488" s="86"/>
      <c r="P488" s="2"/>
      <c r="Q488" s="1"/>
      <c r="R488" s="1"/>
      <c r="S488" s="119"/>
      <c r="T488" s="1"/>
      <c r="U488" s="119"/>
      <c r="V488" s="41"/>
      <c r="W488" s="1"/>
    </row>
    <row r="489" spans="1:23" s="95" customFormat="1" ht="14.25" customHeight="1">
      <c r="A489" s="367"/>
      <c r="B489" s="379"/>
      <c r="C489" s="371"/>
      <c r="D489" s="349"/>
      <c r="E489" s="2" t="s">
        <v>2</v>
      </c>
      <c r="F489" s="2"/>
      <c r="G489" s="79">
        <v>26.303000000000001</v>
      </c>
      <c r="H489" s="1"/>
      <c r="I489" s="1"/>
      <c r="J489" s="303"/>
      <c r="K489" s="1"/>
      <c r="L489" s="303">
        <v>3291.02</v>
      </c>
      <c r="M489" s="37">
        <f t="shared" si="427"/>
        <v>86563.7</v>
      </c>
      <c r="N489" s="37">
        <f t="shared" si="428"/>
        <v>86563.7</v>
      </c>
      <c r="O489" s="86"/>
      <c r="P489" s="79"/>
      <c r="Q489" s="1"/>
      <c r="R489" s="1"/>
      <c r="S489" s="119"/>
      <c r="T489" s="1"/>
      <c r="U489" s="119">
        <v>1649.4</v>
      </c>
      <c r="V489" s="37">
        <f t="shared" ref="V489:V490" si="429">ROUND(P489*U489,2)</f>
        <v>0</v>
      </c>
      <c r="W489" s="37">
        <f t="shared" ref="W489:W490" si="430">ROUND(V489*1.18,2)</f>
        <v>0</v>
      </c>
    </row>
    <row r="490" spans="1:23" s="95" customFormat="1" ht="14.25" customHeight="1">
      <c r="A490" s="367"/>
      <c r="B490" s="379"/>
      <c r="C490" s="371"/>
      <c r="D490" s="349"/>
      <c r="E490" s="2" t="s">
        <v>3</v>
      </c>
      <c r="F490" s="2"/>
      <c r="G490" s="2">
        <v>163.482</v>
      </c>
      <c r="H490" s="1"/>
      <c r="I490" s="1"/>
      <c r="J490" s="303"/>
      <c r="K490" s="1"/>
      <c r="L490" s="303">
        <v>3291.02</v>
      </c>
      <c r="M490" s="37">
        <f t="shared" si="427"/>
        <v>538022.53</v>
      </c>
      <c r="N490" s="37">
        <f t="shared" si="428"/>
        <v>538022.53</v>
      </c>
      <c r="O490" s="86"/>
      <c r="P490" s="2"/>
      <c r="Q490" s="1"/>
      <c r="R490" s="1"/>
      <c r="S490" s="119"/>
      <c r="T490" s="1"/>
      <c r="U490" s="119">
        <v>1649.4</v>
      </c>
      <c r="V490" s="37">
        <f t="shared" si="429"/>
        <v>0</v>
      </c>
      <c r="W490" s="37">
        <f t="shared" si="430"/>
        <v>0</v>
      </c>
    </row>
    <row r="491" spans="1:23" s="95" customFormat="1" ht="14.25" customHeight="1">
      <c r="A491" s="367"/>
      <c r="B491" s="379"/>
      <c r="C491" s="372"/>
      <c r="D491" s="349"/>
      <c r="E491" s="2" t="s">
        <v>29</v>
      </c>
      <c r="F491" s="2"/>
      <c r="G491" s="1">
        <f>SUM(G487:G490)</f>
        <v>189.785</v>
      </c>
      <c r="H491" s="303"/>
      <c r="I491" s="1">
        <f>SUM(I487:I490)</f>
        <v>0</v>
      </c>
      <c r="J491" s="303"/>
      <c r="K491" s="1">
        <f>SUM(K487:K490)</f>
        <v>0</v>
      </c>
      <c r="L491" s="303"/>
      <c r="M491" s="1">
        <f>SUM(M487:M490)</f>
        <v>624586.23</v>
      </c>
      <c r="N491" s="1">
        <f>SUM(N487:N490)</f>
        <v>624586.23</v>
      </c>
      <c r="O491" s="86"/>
      <c r="P491" s="2"/>
      <c r="Q491" s="1"/>
      <c r="R491" s="1"/>
      <c r="S491" s="119"/>
      <c r="T491" s="1"/>
      <c r="U491" s="119"/>
      <c r="V491" s="41"/>
      <c r="W491" s="1"/>
    </row>
    <row r="492" spans="1:23" s="95" customFormat="1" ht="14.25" customHeight="1">
      <c r="A492" s="367"/>
      <c r="B492" s="379"/>
      <c r="C492" s="361" t="s">
        <v>34</v>
      </c>
      <c r="D492" s="349" t="s">
        <v>415</v>
      </c>
      <c r="E492" s="2" t="s">
        <v>0</v>
      </c>
      <c r="F492" s="2"/>
      <c r="G492" s="2"/>
      <c r="H492" s="303"/>
      <c r="I492" s="1"/>
      <c r="J492" s="303"/>
      <c r="K492" s="1"/>
      <c r="L492" s="303">
        <v>832.68</v>
      </c>
      <c r="M492" s="37">
        <f>ROUND(G492*L492,2)</f>
        <v>0</v>
      </c>
      <c r="N492" s="37">
        <f>ROUND(M492,2)</f>
        <v>0</v>
      </c>
      <c r="O492" s="86"/>
      <c r="P492" s="2"/>
      <c r="Q492" s="303"/>
      <c r="R492" s="1"/>
      <c r="S492" s="303"/>
      <c r="T492" s="1"/>
      <c r="U492" s="303"/>
      <c r="V492" s="41"/>
      <c r="W492" s="1"/>
    </row>
    <row r="493" spans="1:23" s="95" customFormat="1" ht="14.25" customHeight="1">
      <c r="A493" s="367"/>
      <c r="B493" s="379"/>
      <c r="C493" s="371"/>
      <c r="D493" s="349"/>
      <c r="E493" s="2" t="s">
        <v>1</v>
      </c>
      <c r="F493" s="2"/>
      <c r="G493" s="2"/>
      <c r="H493" s="303"/>
      <c r="I493" s="1"/>
      <c r="J493" s="303"/>
      <c r="K493" s="1"/>
      <c r="L493" s="303">
        <v>832.68</v>
      </c>
      <c r="M493" s="37">
        <f t="shared" ref="M493:M495" si="431">ROUND(G493*L493,2)</f>
        <v>0</v>
      </c>
      <c r="N493" s="37">
        <f t="shared" ref="N493:N495" si="432">ROUND(M493,2)</f>
        <v>0</v>
      </c>
      <c r="O493" s="86"/>
      <c r="P493" s="2"/>
      <c r="Q493" s="303"/>
      <c r="R493" s="1"/>
      <c r="S493" s="303"/>
      <c r="T493" s="1"/>
      <c r="U493" s="303"/>
      <c r="V493" s="41"/>
      <c r="W493" s="1"/>
    </row>
    <row r="494" spans="1:23" s="95" customFormat="1" ht="14.25" customHeight="1">
      <c r="A494" s="367"/>
      <c r="B494" s="379"/>
      <c r="C494" s="371"/>
      <c r="D494" s="349"/>
      <c r="E494" s="2" t="s">
        <v>2</v>
      </c>
      <c r="F494" s="2"/>
      <c r="G494" s="2">
        <v>0</v>
      </c>
      <c r="H494" s="303"/>
      <c r="I494" s="1"/>
      <c r="J494" s="303"/>
      <c r="K494" s="1"/>
      <c r="L494" s="303">
        <v>832.68</v>
      </c>
      <c r="M494" s="37">
        <f t="shared" si="431"/>
        <v>0</v>
      </c>
      <c r="N494" s="37">
        <f t="shared" si="432"/>
        <v>0</v>
      </c>
      <c r="O494" s="86"/>
      <c r="P494" s="2"/>
      <c r="Q494" s="1"/>
      <c r="R494" s="1"/>
      <c r="S494" s="303"/>
      <c r="T494" s="1"/>
      <c r="U494" s="303"/>
      <c r="V494" s="41"/>
      <c r="W494" s="1"/>
    </row>
    <row r="495" spans="1:23" s="95" customFormat="1" ht="14.25" customHeight="1">
      <c r="A495" s="367"/>
      <c r="B495" s="379"/>
      <c r="C495" s="371"/>
      <c r="D495" s="349"/>
      <c r="E495" s="2" t="s">
        <v>3</v>
      </c>
      <c r="F495" s="2"/>
      <c r="G495" s="2">
        <v>0.52500000000000002</v>
      </c>
      <c r="H495" s="303"/>
      <c r="I495" s="1"/>
      <c r="J495" s="303"/>
      <c r="K495" s="1"/>
      <c r="L495" s="303">
        <v>832.68</v>
      </c>
      <c r="M495" s="37">
        <f t="shared" si="431"/>
        <v>437.16</v>
      </c>
      <c r="N495" s="37">
        <f t="shared" si="432"/>
        <v>437.16</v>
      </c>
      <c r="O495" s="86"/>
      <c r="P495" s="2"/>
      <c r="Q495" s="303"/>
      <c r="R495" s="1"/>
      <c r="S495" s="303"/>
      <c r="T495" s="1"/>
      <c r="U495" s="303"/>
      <c r="V495" s="41"/>
      <c r="W495" s="1"/>
    </row>
    <row r="496" spans="1:23" s="95" customFormat="1" ht="14.25" customHeight="1">
      <c r="A496" s="367"/>
      <c r="B496" s="379"/>
      <c r="C496" s="371"/>
      <c r="D496" s="349"/>
      <c r="E496" s="2" t="s">
        <v>29</v>
      </c>
      <c r="F496" s="2"/>
      <c r="G496" s="1">
        <f>SUM(G492:G495)</f>
        <v>0.52500000000000002</v>
      </c>
      <c r="H496" s="303"/>
      <c r="I496" s="1">
        <f>SUM(I492:I495)</f>
        <v>0</v>
      </c>
      <c r="J496" s="303"/>
      <c r="K496" s="1">
        <f>SUM(K492:K495)</f>
        <v>0</v>
      </c>
      <c r="L496" s="303"/>
      <c r="M496" s="1">
        <f>SUM(M492:M495)</f>
        <v>437.16</v>
      </c>
      <c r="N496" s="1">
        <f>SUM(N492:N495)</f>
        <v>437.16</v>
      </c>
      <c r="O496" s="86"/>
      <c r="P496" s="2"/>
      <c r="Q496" s="303"/>
      <c r="R496" s="1"/>
      <c r="S496" s="303"/>
      <c r="T496" s="1"/>
      <c r="U496" s="303"/>
      <c r="V496" s="41"/>
      <c r="W496" s="1"/>
    </row>
    <row r="497" spans="1:23" s="95" customFormat="1" ht="14.25" customHeight="1">
      <c r="A497" s="367"/>
      <c r="B497" s="379"/>
      <c r="C497" s="371"/>
      <c r="D497" s="349" t="s">
        <v>416</v>
      </c>
      <c r="E497" s="2" t="s">
        <v>0</v>
      </c>
      <c r="F497" s="2"/>
      <c r="G497" s="2"/>
      <c r="H497" s="1"/>
      <c r="I497" s="1"/>
      <c r="J497" s="303"/>
      <c r="K497" s="1"/>
      <c r="L497" s="303">
        <v>1982.68</v>
      </c>
      <c r="M497" s="37">
        <f>ROUND(G497*L497,2)</f>
        <v>0</v>
      </c>
      <c r="N497" s="37">
        <f>ROUND(M497,2)</f>
        <v>0</v>
      </c>
      <c r="O497" s="86"/>
      <c r="P497" s="2"/>
      <c r="Q497" s="1"/>
      <c r="R497" s="1"/>
      <c r="S497" s="303"/>
      <c r="T497" s="1"/>
      <c r="U497" s="303"/>
      <c r="V497" s="41"/>
      <c r="W497" s="1"/>
    </row>
    <row r="498" spans="1:23" s="95" customFormat="1" ht="14.25" customHeight="1">
      <c r="A498" s="367"/>
      <c r="B498" s="379"/>
      <c r="C498" s="371"/>
      <c r="D498" s="349"/>
      <c r="E498" s="2" t="s">
        <v>1</v>
      </c>
      <c r="F498" s="2"/>
      <c r="G498" s="2"/>
      <c r="H498" s="1"/>
      <c r="I498" s="1"/>
      <c r="J498" s="303"/>
      <c r="K498" s="1"/>
      <c r="L498" s="303">
        <v>1982.68</v>
      </c>
      <c r="M498" s="37">
        <f t="shared" ref="M498:M500" si="433">ROUND(G498*L498,2)</f>
        <v>0</v>
      </c>
      <c r="N498" s="37">
        <f t="shared" ref="N498:N500" si="434">ROUND(M498,2)</f>
        <v>0</v>
      </c>
      <c r="O498" s="86"/>
      <c r="P498" s="2"/>
      <c r="Q498" s="1"/>
      <c r="R498" s="1"/>
      <c r="S498" s="303"/>
      <c r="T498" s="1"/>
      <c r="U498" s="303"/>
      <c r="V498" s="41"/>
      <c r="W498" s="1"/>
    </row>
    <row r="499" spans="1:23" s="95" customFormat="1" ht="14.25" customHeight="1">
      <c r="A499" s="367"/>
      <c r="B499" s="379"/>
      <c r="C499" s="371"/>
      <c r="D499" s="349"/>
      <c r="E499" s="2" t="s">
        <v>2</v>
      </c>
      <c r="F499" s="2"/>
      <c r="G499" s="2">
        <v>30.73</v>
      </c>
      <c r="H499" s="1"/>
      <c r="I499" s="1"/>
      <c r="J499" s="303"/>
      <c r="K499" s="1"/>
      <c r="L499" s="303">
        <v>1982.68</v>
      </c>
      <c r="M499" s="37">
        <f t="shared" si="433"/>
        <v>60927.76</v>
      </c>
      <c r="N499" s="37">
        <f t="shared" si="434"/>
        <v>60927.76</v>
      </c>
      <c r="O499" s="86"/>
      <c r="P499" s="2"/>
      <c r="Q499" s="1"/>
      <c r="R499" s="1"/>
      <c r="S499" s="303"/>
      <c r="T499" s="1"/>
      <c r="U499" s="303"/>
      <c r="V499" s="41"/>
      <c r="W499" s="1"/>
    </row>
    <row r="500" spans="1:23" s="95" customFormat="1" ht="14.25" customHeight="1">
      <c r="A500" s="367"/>
      <c r="B500" s="379"/>
      <c r="C500" s="371"/>
      <c r="D500" s="349"/>
      <c r="E500" s="2" t="s">
        <v>3</v>
      </c>
      <c r="F500" s="2"/>
      <c r="G500" s="2">
        <v>11.771000000000001</v>
      </c>
      <c r="H500" s="1"/>
      <c r="I500" s="1"/>
      <c r="J500" s="303"/>
      <c r="K500" s="1"/>
      <c r="L500" s="303">
        <v>1982.68</v>
      </c>
      <c r="M500" s="37">
        <f t="shared" si="433"/>
        <v>23338.13</v>
      </c>
      <c r="N500" s="37">
        <f t="shared" si="434"/>
        <v>23338.13</v>
      </c>
      <c r="O500" s="86"/>
      <c r="P500" s="2"/>
      <c r="Q500" s="1"/>
      <c r="R500" s="1"/>
      <c r="S500" s="303"/>
      <c r="T500" s="1"/>
      <c r="U500" s="303"/>
      <c r="V500" s="41"/>
      <c r="W500" s="1"/>
    </row>
    <row r="501" spans="1:23" s="95" customFormat="1" ht="14.25" customHeight="1">
      <c r="A501" s="367"/>
      <c r="B501" s="379"/>
      <c r="C501" s="371"/>
      <c r="D501" s="349"/>
      <c r="E501" s="2" t="s">
        <v>29</v>
      </c>
      <c r="F501" s="2"/>
      <c r="G501" s="1">
        <f>SUM(G497:G500)</f>
        <v>42.501000000000005</v>
      </c>
      <c r="H501" s="303"/>
      <c r="I501" s="1">
        <f>SUM(I497:I500)</f>
        <v>0</v>
      </c>
      <c r="J501" s="303"/>
      <c r="K501" s="1">
        <f>SUM(K497:K500)</f>
        <v>0</v>
      </c>
      <c r="L501" s="303"/>
      <c r="M501" s="1">
        <f>SUM(M497:M500)</f>
        <v>84265.89</v>
      </c>
      <c r="N501" s="1">
        <f>SUM(N497:N500)</f>
        <v>84265.89</v>
      </c>
      <c r="O501" s="86"/>
      <c r="P501" s="2"/>
      <c r="Q501" s="1"/>
      <c r="R501" s="1"/>
      <c r="S501" s="303"/>
      <c r="T501" s="1"/>
      <c r="U501" s="303"/>
      <c r="V501" s="41"/>
      <c r="W501" s="1"/>
    </row>
    <row r="502" spans="1:23" s="95" customFormat="1" ht="14.25" customHeight="1">
      <c r="A502" s="367"/>
      <c r="B502" s="379"/>
      <c r="C502" s="371"/>
      <c r="D502" s="349" t="s">
        <v>417</v>
      </c>
      <c r="E502" s="2" t="s">
        <v>0</v>
      </c>
      <c r="F502" s="2"/>
      <c r="G502" s="2"/>
      <c r="H502" s="1"/>
      <c r="I502" s="1"/>
      <c r="J502" s="303"/>
      <c r="K502" s="1"/>
      <c r="L502" s="303">
        <v>832.68</v>
      </c>
      <c r="M502" s="37">
        <f t="shared" ref="M502:M503" si="435">ROUND(G502*L502,2)</f>
        <v>0</v>
      </c>
      <c r="N502" s="37">
        <f>ROUND(M502,2)</f>
        <v>0</v>
      </c>
      <c r="O502" s="86"/>
      <c r="P502" s="2"/>
      <c r="Q502" s="1"/>
      <c r="R502" s="1"/>
      <c r="S502" s="303"/>
      <c r="T502" s="1"/>
      <c r="U502" s="303"/>
      <c r="V502" s="41"/>
      <c r="W502" s="1"/>
    </row>
    <row r="503" spans="1:23" s="95" customFormat="1" ht="14.25" customHeight="1">
      <c r="A503" s="367"/>
      <c r="B503" s="379"/>
      <c r="C503" s="371"/>
      <c r="D503" s="349"/>
      <c r="E503" s="2" t="s">
        <v>1</v>
      </c>
      <c r="F503" s="2"/>
      <c r="G503" s="2"/>
      <c r="H503" s="1"/>
      <c r="I503" s="1"/>
      <c r="J503" s="303"/>
      <c r="K503" s="1"/>
      <c r="L503" s="303">
        <v>832.68</v>
      </c>
      <c r="M503" s="37">
        <f t="shared" si="435"/>
        <v>0</v>
      </c>
      <c r="N503" s="37">
        <f t="shared" ref="N503:N505" si="436">ROUND(M503,2)</f>
        <v>0</v>
      </c>
      <c r="O503" s="86"/>
      <c r="P503" s="2"/>
      <c r="Q503" s="1"/>
      <c r="R503" s="1"/>
      <c r="S503" s="303"/>
      <c r="T503" s="1"/>
      <c r="U503" s="303"/>
      <c r="V503" s="41"/>
      <c r="W503" s="1"/>
    </row>
    <row r="504" spans="1:23" s="95" customFormat="1" ht="14.25" customHeight="1">
      <c r="A504" s="367"/>
      <c r="B504" s="379"/>
      <c r="C504" s="371"/>
      <c r="D504" s="349"/>
      <c r="E504" s="2" t="s">
        <v>2</v>
      </c>
      <c r="F504" s="2"/>
      <c r="G504" s="79">
        <v>28.922000000000001</v>
      </c>
      <c r="H504" s="1"/>
      <c r="I504" s="1"/>
      <c r="J504" s="303"/>
      <c r="K504" s="1"/>
      <c r="L504" s="303">
        <v>832.68</v>
      </c>
      <c r="M504" s="37">
        <f>ROUND(G504*L504,2)</f>
        <v>24082.77</v>
      </c>
      <c r="N504" s="37">
        <f t="shared" si="436"/>
        <v>24082.77</v>
      </c>
      <c r="O504" s="86"/>
      <c r="P504" s="79"/>
      <c r="Q504" s="1"/>
      <c r="R504" s="1"/>
      <c r="S504" s="303"/>
      <c r="T504" s="1"/>
      <c r="U504" s="303">
        <v>810.42</v>
      </c>
      <c r="V504" s="37">
        <f>ROUND(P504*U504,2)</f>
        <v>0</v>
      </c>
      <c r="W504" s="37">
        <f>ROUND(V504*1.18,2)</f>
        <v>0</v>
      </c>
    </row>
    <row r="505" spans="1:23" s="95" customFormat="1" ht="14.25" customHeight="1">
      <c r="A505" s="367"/>
      <c r="B505" s="379"/>
      <c r="C505" s="371"/>
      <c r="D505" s="349"/>
      <c r="E505" s="2" t="s">
        <v>3</v>
      </c>
      <c r="F505" s="2"/>
      <c r="G505" s="2">
        <v>40.200000000000003</v>
      </c>
      <c r="H505" s="1"/>
      <c r="I505" s="1"/>
      <c r="J505" s="303"/>
      <c r="K505" s="1"/>
      <c r="L505" s="303">
        <v>832.68</v>
      </c>
      <c r="M505" s="37">
        <f>ROUND(G505*L505,2)</f>
        <v>33473.74</v>
      </c>
      <c r="N505" s="37">
        <f t="shared" si="436"/>
        <v>33473.74</v>
      </c>
      <c r="O505" s="86"/>
      <c r="P505" s="2"/>
      <c r="Q505" s="1"/>
      <c r="R505" s="1"/>
      <c r="S505" s="303"/>
      <c r="T505" s="1"/>
      <c r="U505" s="303">
        <v>810.42</v>
      </c>
      <c r="V505" s="37">
        <f>ROUND(P505*U505,2)</f>
        <v>0</v>
      </c>
      <c r="W505" s="37">
        <f>ROUND(V505*1.18,2)</f>
        <v>0</v>
      </c>
    </row>
    <row r="506" spans="1:23" s="95" customFormat="1" ht="14.25" customHeight="1">
      <c r="A506" s="367"/>
      <c r="B506" s="379"/>
      <c r="C506" s="371"/>
      <c r="D506" s="349"/>
      <c r="E506" s="2" t="s">
        <v>29</v>
      </c>
      <c r="F506" s="2"/>
      <c r="G506" s="1">
        <f>SUM(G502:G505)</f>
        <v>69.122</v>
      </c>
      <c r="H506" s="303"/>
      <c r="I506" s="1">
        <f>SUM(I502:I505)</f>
        <v>0</v>
      </c>
      <c r="J506" s="303"/>
      <c r="K506" s="1">
        <f>SUM(K502:K505)</f>
        <v>0</v>
      </c>
      <c r="L506" s="303"/>
      <c r="M506" s="1">
        <f>SUM(M502:M505)</f>
        <v>57556.509999999995</v>
      </c>
      <c r="N506" s="1">
        <f>SUM(N502:N505)</f>
        <v>57556.509999999995</v>
      </c>
      <c r="O506" s="86"/>
      <c r="P506" s="2"/>
      <c r="Q506" s="1"/>
      <c r="R506" s="1"/>
      <c r="S506" s="303"/>
      <c r="T506" s="1"/>
      <c r="U506" s="303"/>
      <c r="V506" s="41"/>
      <c r="W506" s="1"/>
    </row>
    <row r="507" spans="1:23" s="95" customFormat="1" ht="14.25" customHeight="1">
      <c r="A507" s="367"/>
      <c r="B507" s="379"/>
      <c r="C507" s="371"/>
      <c r="D507" s="349" t="s">
        <v>418</v>
      </c>
      <c r="E507" s="2" t="s">
        <v>0</v>
      </c>
      <c r="F507" s="2"/>
      <c r="G507" s="2"/>
      <c r="H507" s="1"/>
      <c r="I507" s="1"/>
      <c r="J507" s="303"/>
      <c r="K507" s="1"/>
      <c r="L507" s="303">
        <v>1982.68</v>
      </c>
      <c r="M507" s="37">
        <f t="shared" ref="M507:M510" si="437">ROUND(G507*L507,2)</f>
        <v>0</v>
      </c>
      <c r="N507" s="37">
        <f>ROUND(M507,2)</f>
        <v>0</v>
      </c>
      <c r="O507" s="86"/>
      <c r="P507" s="2"/>
      <c r="Q507" s="1"/>
      <c r="R507" s="1"/>
      <c r="S507" s="303"/>
      <c r="T507" s="1"/>
      <c r="U507" s="303"/>
      <c r="V507" s="41"/>
      <c r="W507" s="1"/>
    </row>
    <row r="508" spans="1:23" s="95" customFormat="1" ht="14.25" customHeight="1">
      <c r="A508" s="367"/>
      <c r="B508" s="379"/>
      <c r="C508" s="371"/>
      <c r="D508" s="349"/>
      <c r="E508" s="2" t="s">
        <v>1</v>
      </c>
      <c r="F508" s="2"/>
      <c r="G508" s="2"/>
      <c r="H508" s="1"/>
      <c r="I508" s="1"/>
      <c r="J508" s="303"/>
      <c r="K508" s="1"/>
      <c r="L508" s="303">
        <v>1982.68</v>
      </c>
      <c r="M508" s="37">
        <f t="shared" si="437"/>
        <v>0</v>
      </c>
      <c r="N508" s="37">
        <f t="shared" ref="N508:N510" si="438">ROUND(M508,2)</f>
        <v>0</v>
      </c>
      <c r="O508" s="86"/>
      <c r="P508" s="2"/>
      <c r="Q508" s="1"/>
      <c r="R508" s="1"/>
      <c r="S508" s="303"/>
      <c r="T508" s="1"/>
      <c r="U508" s="303"/>
      <c r="V508" s="41"/>
      <c r="W508" s="1"/>
    </row>
    <row r="509" spans="1:23" s="95" customFormat="1" ht="14.25" customHeight="1">
      <c r="A509" s="367"/>
      <c r="B509" s="379"/>
      <c r="C509" s="371"/>
      <c r="D509" s="349"/>
      <c r="E509" s="2" t="s">
        <v>2</v>
      </c>
      <c r="F509" s="2"/>
      <c r="G509" s="79">
        <v>11.816000000000001</v>
      </c>
      <c r="H509" s="1"/>
      <c r="I509" s="1"/>
      <c r="J509" s="303"/>
      <c r="K509" s="1"/>
      <c r="L509" s="303">
        <v>1982.68</v>
      </c>
      <c r="M509" s="37">
        <f t="shared" si="437"/>
        <v>23427.35</v>
      </c>
      <c r="N509" s="37">
        <f t="shared" si="438"/>
        <v>23427.35</v>
      </c>
      <c r="O509" s="86"/>
      <c r="P509" s="79"/>
      <c r="Q509" s="1"/>
      <c r="R509" s="1"/>
      <c r="S509" s="303"/>
      <c r="T509" s="1"/>
      <c r="U509" s="303">
        <v>1649.4</v>
      </c>
      <c r="V509" s="37">
        <f t="shared" ref="V509:V510" si="439">ROUND(P509*U509,2)</f>
        <v>0</v>
      </c>
      <c r="W509" s="37">
        <f t="shared" ref="W509:W510" si="440">ROUND(V509*1.18,2)</f>
        <v>0</v>
      </c>
    </row>
    <row r="510" spans="1:23" s="95" customFormat="1" ht="14.25" customHeight="1">
      <c r="A510" s="367"/>
      <c r="B510" s="379"/>
      <c r="C510" s="371"/>
      <c r="D510" s="349"/>
      <c r="E510" s="2" t="s">
        <v>3</v>
      </c>
      <c r="F510" s="2"/>
      <c r="G510" s="2">
        <v>70.2</v>
      </c>
      <c r="H510" s="1"/>
      <c r="I510" s="1"/>
      <c r="J510" s="303"/>
      <c r="K510" s="1"/>
      <c r="L510" s="303">
        <v>1982.68</v>
      </c>
      <c r="M510" s="37">
        <f t="shared" si="437"/>
        <v>139184.14000000001</v>
      </c>
      <c r="N510" s="37">
        <f t="shared" si="438"/>
        <v>139184.14000000001</v>
      </c>
      <c r="O510" s="86"/>
      <c r="P510" s="2"/>
      <c r="Q510" s="1"/>
      <c r="R510" s="1"/>
      <c r="S510" s="303"/>
      <c r="T510" s="1"/>
      <c r="U510" s="303">
        <v>1649.4</v>
      </c>
      <c r="V510" s="37">
        <f t="shared" si="439"/>
        <v>0</v>
      </c>
      <c r="W510" s="37">
        <f t="shared" si="440"/>
        <v>0</v>
      </c>
    </row>
    <row r="511" spans="1:23" s="95" customFormat="1" ht="14.25" customHeight="1">
      <c r="A511" s="367"/>
      <c r="B511" s="379"/>
      <c r="C511" s="371"/>
      <c r="D511" s="349"/>
      <c r="E511" s="2" t="s">
        <v>29</v>
      </c>
      <c r="F511" s="2"/>
      <c r="G511" s="1">
        <f>SUM(G507:G510)</f>
        <v>82.016000000000005</v>
      </c>
      <c r="H511" s="303"/>
      <c r="I511" s="1">
        <f>SUM(I507:I510)</f>
        <v>0</v>
      </c>
      <c r="J511" s="303"/>
      <c r="K511" s="1">
        <f>SUM(K507:K510)</f>
        <v>0</v>
      </c>
      <c r="L511" s="303"/>
      <c r="M511" s="1">
        <f>SUM(M507:M510)</f>
        <v>162611.49000000002</v>
      </c>
      <c r="N511" s="1">
        <f>SUM(N507:N510)</f>
        <v>162611.49000000002</v>
      </c>
      <c r="O511" s="86"/>
      <c r="P511" s="2"/>
      <c r="Q511" s="1"/>
      <c r="R511" s="1"/>
      <c r="S511" s="303"/>
      <c r="T511" s="1"/>
      <c r="U511" s="303"/>
      <c r="V511" s="41"/>
      <c r="W511" s="1"/>
    </row>
    <row r="512" spans="1:23" s="95" customFormat="1" ht="14.25" customHeight="1">
      <c r="A512" s="367"/>
      <c r="B512" s="379"/>
      <c r="C512" s="371"/>
      <c r="D512" s="349" t="s">
        <v>419</v>
      </c>
      <c r="E512" s="2" t="s">
        <v>0</v>
      </c>
      <c r="F512" s="2"/>
      <c r="G512" s="2"/>
      <c r="H512" s="1"/>
      <c r="I512" s="1"/>
      <c r="J512" s="303"/>
      <c r="K512" s="1"/>
      <c r="L512" s="303">
        <v>1641.02</v>
      </c>
      <c r="M512" s="37">
        <f t="shared" ref="M512:M513" si="441">ROUND(G512*L512,2)</f>
        <v>0</v>
      </c>
      <c r="N512" s="37">
        <f>ROUND(M512,2)</f>
        <v>0</v>
      </c>
      <c r="O512" s="86"/>
      <c r="P512" s="2"/>
      <c r="Q512" s="1"/>
      <c r="R512" s="1"/>
      <c r="S512" s="303"/>
      <c r="T512" s="1"/>
      <c r="U512" s="303"/>
      <c r="V512" s="41"/>
      <c r="W512" s="1"/>
    </row>
    <row r="513" spans="1:23" s="95" customFormat="1" ht="14.25" customHeight="1">
      <c r="A513" s="367"/>
      <c r="B513" s="379"/>
      <c r="C513" s="371"/>
      <c r="D513" s="349"/>
      <c r="E513" s="2" t="s">
        <v>1</v>
      </c>
      <c r="F513" s="2"/>
      <c r="G513" s="2"/>
      <c r="H513" s="1"/>
      <c r="I513" s="1"/>
      <c r="J513" s="303"/>
      <c r="K513" s="1"/>
      <c r="L513" s="303">
        <v>1641.02</v>
      </c>
      <c r="M513" s="37">
        <f t="shared" si="441"/>
        <v>0</v>
      </c>
      <c r="N513" s="37">
        <f t="shared" ref="N513:N515" si="442">ROUND(M513,2)</f>
        <v>0</v>
      </c>
      <c r="O513" s="86"/>
      <c r="P513" s="2"/>
      <c r="Q513" s="1"/>
      <c r="R513" s="1"/>
      <c r="S513" s="303"/>
      <c r="T513" s="1"/>
      <c r="U513" s="303"/>
      <c r="V513" s="41"/>
      <c r="W513" s="1"/>
    </row>
    <row r="514" spans="1:23" s="95" customFormat="1" ht="14.25" customHeight="1">
      <c r="A514" s="367"/>
      <c r="B514" s="379"/>
      <c r="C514" s="371"/>
      <c r="D514" s="349"/>
      <c r="E514" s="2" t="s">
        <v>2</v>
      </c>
      <c r="F514" s="2"/>
      <c r="G514" s="79">
        <v>28.922000000000001</v>
      </c>
      <c r="H514" s="1"/>
      <c r="I514" s="1"/>
      <c r="J514" s="303"/>
      <c r="K514" s="1"/>
      <c r="L514" s="303">
        <v>1641.02</v>
      </c>
      <c r="M514" s="37">
        <f>ROUND(G514*L514,2)</f>
        <v>47461.58</v>
      </c>
      <c r="N514" s="37">
        <f t="shared" si="442"/>
        <v>47461.58</v>
      </c>
      <c r="O514" s="86"/>
      <c r="P514" s="79"/>
      <c r="Q514" s="1"/>
      <c r="R514" s="1"/>
      <c r="S514" s="303"/>
      <c r="T514" s="1"/>
      <c r="U514" s="303">
        <v>810.42</v>
      </c>
      <c r="V514" s="37">
        <f>ROUND(P514*U514,2)</f>
        <v>0</v>
      </c>
      <c r="W514" s="37">
        <f>ROUND(V514*1.18,2)</f>
        <v>0</v>
      </c>
    </row>
    <row r="515" spans="1:23" s="95" customFormat="1" ht="14.25" customHeight="1">
      <c r="A515" s="367"/>
      <c r="B515" s="379"/>
      <c r="C515" s="371"/>
      <c r="D515" s="349"/>
      <c r="E515" s="2" t="s">
        <v>3</v>
      </c>
      <c r="F515" s="2"/>
      <c r="G515" s="2">
        <v>130.19999999999999</v>
      </c>
      <c r="H515" s="1"/>
      <c r="I515" s="1"/>
      <c r="J515" s="303"/>
      <c r="K515" s="1"/>
      <c r="L515" s="303">
        <v>1641.02</v>
      </c>
      <c r="M515" s="37">
        <f>ROUND(G515*L515,2)</f>
        <v>213660.79999999999</v>
      </c>
      <c r="N515" s="37">
        <f t="shared" si="442"/>
        <v>213660.79999999999</v>
      </c>
      <c r="O515" s="86"/>
      <c r="P515" s="2"/>
      <c r="Q515" s="1"/>
      <c r="R515" s="1"/>
      <c r="S515" s="303"/>
      <c r="T515" s="1"/>
      <c r="U515" s="303">
        <v>810.42</v>
      </c>
      <c r="V515" s="37">
        <f>ROUND(P515*U515,2)</f>
        <v>0</v>
      </c>
      <c r="W515" s="37">
        <f>ROUND(V515*1.18,2)</f>
        <v>0</v>
      </c>
    </row>
    <row r="516" spans="1:23" s="95" customFormat="1" ht="14.25" customHeight="1">
      <c r="A516" s="367"/>
      <c r="B516" s="379"/>
      <c r="C516" s="371"/>
      <c r="D516" s="349"/>
      <c r="E516" s="2" t="s">
        <v>29</v>
      </c>
      <c r="F516" s="2"/>
      <c r="G516" s="1">
        <f>SUM(G512:G515)</f>
        <v>159.12199999999999</v>
      </c>
      <c r="H516" s="303"/>
      <c r="I516" s="1">
        <f>SUM(I512:I515)</f>
        <v>0</v>
      </c>
      <c r="J516" s="303"/>
      <c r="K516" s="1">
        <f>SUM(K512:K515)</f>
        <v>0</v>
      </c>
      <c r="L516" s="303"/>
      <c r="M516" s="1">
        <f>SUM(M512:M515)</f>
        <v>261122.38</v>
      </c>
      <c r="N516" s="1">
        <f>SUM(N512:N515)</f>
        <v>261122.38</v>
      </c>
      <c r="O516" s="86"/>
      <c r="P516" s="2"/>
      <c r="Q516" s="1"/>
      <c r="R516" s="1"/>
      <c r="S516" s="303"/>
      <c r="T516" s="1"/>
      <c r="U516" s="303"/>
      <c r="V516" s="41"/>
      <c r="W516" s="1"/>
    </row>
    <row r="517" spans="1:23" s="95" customFormat="1" ht="14.25" customHeight="1">
      <c r="A517" s="367"/>
      <c r="B517" s="379"/>
      <c r="C517" s="371"/>
      <c r="D517" s="349" t="s">
        <v>420</v>
      </c>
      <c r="E517" s="2" t="s">
        <v>0</v>
      </c>
      <c r="F517" s="2"/>
      <c r="G517" s="2"/>
      <c r="H517" s="1"/>
      <c r="I517" s="1"/>
      <c r="J517" s="303"/>
      <c r="K517" s="1"/>
      <c r="L517" s="303">
        <v>3291.02</v>
      </c>
      <c r="M517" s="37">
        <f t="shared" ref="M517:M520" si="443">ROUND(G517*L517,2)</f>
        <v>0</v>
      </c>
      <c r="N517" s="37">
        <f>ROUND(M517,2)</f>
        <v>0</v>
      </c>
      <c r="O517" s="86"/>
      <c r="P517" s="2"/>
      <c r="Q517" s="1"/>
      <c r="R517" s="1"/>
      <c r="S517" s="303"/>
      <c r="T517" s="1"/>
      <c r="U517" s="303"/>
      <c r="V517" s="41"/>
      <c r="W517" s="1"/>
    </row>
    <row r="518" spans="1:23" s="95" customFormat="1" ht="14.25" customHeight="1">
      <c r="A518" s="367"/>
      <c r="B518" s="379"/>
      <c r="C518" s="371"/>
      <c r="D518" s="349"/>
      <c r="E518" s="2" t="s">
        <v>1</v>
      </c>
      <c r="F518" s="2"/>
      <c r="G518" s="2"/>
      <c r="H518" s="1"/>
      <c r="I518" s="1"/>
      <c r="J518" s="303"/>
      <c r="K518" s="1"/>
      <c r="L518" s="303">
        <v>3291.02</v>
      </c>
      <c r="M518" s="37">
        <f t="shared" si="443"/>
        <v>0</v>
      </c>
      <c r="N518" s="37">
        <f t="shared" ref="N518:N520" si="444">ROUND(M518,2)</f>
        <v>0</v>
      </c>
      <c r="O518" s="86"/>
      <c r="P518" s="2"/>
      <c r="Q518" s="1"/>
      <c r="R518" s="1"/>
      <c r="S518" s="303"/>
      <c r="T518" s="1"/>
      <c r="U518" s="303"/>
      <c r="V518" s="41"/>
      <c r="W518" s="1"/>
    </row>
    <row r="519" spans="1:23" s="95" customFormat="1" ht="14.25" customHeight="1">
      <c r="A519" s="367"/>
      <c r="B519" s="379"/>
      <c r="C519" s="371"/>
      <c r="D519" s="349"/>
      <c r="E519" s="2" t="s">
        <v>2</v>
      </c>
      <c r="F519" s="2"/>
      <c r="G519" s="79">
        <v>11.816000000000001</v>
      </c>
      <c r="H519" s="1"/>
      <c r="I519" s="1"/>
      <c r="J519" s="303"/>
      <c r="K519" s="1"/>
      <c r="L519" s="303">
        <v>3291.02</v>
      </c>
      <c r="M519" s="37">
        <f t="shared" si="443"/>
        <v>38886.69</v>
      </c>
      <c r="N519" s="37">
        <f t="shared" si="444"/>
        <v>38886.69</v>
      </c>
      <c r="O519" s="86"/>
      <c r="P519" s="79"/>
      <c r="Q519" s="1"/>
      <c r="R519" s="1"/>
      <c r="S519" s="303"/>
      <c r="T519" s="1"/>
      <c r="U519" s="303">
        <v>1649.4</v>
      </c>
      <c r="V519" s="37">
        <f t="shared" ref="V519:V520" si="445">ROUND(P519*U519,2)</f>
        <v>0</v>
      </c>
      <c r="W519" s="37">
        <f t="shared" ref="W519:W520" si="446">ROUND(V519*1.18,2)</f>
        <v>0</v>
      </c>
    </row>
    <row r="520" spans="1:23" s="95" customFormat="1" ht="14.25" customHeight="1">
      <c r="A520" s="367"/>
      <c r="B520" s="379"/>
      <c r="C520" s="371"/>
      <c r="D520" s="349"/>
      <c r="E520" s="2" t="s">
        <v>3</v>
      </c>
      <c r="F520" s="2"/>
      <c r="G520" s="2">
        <v>140.19999999999999</v>
      </c>
      <c r="H520" s="1"/>
      <c r="I520" s="1"/>
      <c r="J520" s="303"/>
      <c r="K520" s="1"/>
      <c r="L520" s="303">
        <v>3291.02</v>
      </c>
      <c r="M520" s="37">
        <f t="shared" si="443"/>
        <v>461401</v>
      </c>
      <c r="N520" s="37">
        <f t="shared" si="444"/>
        <v>461401</v>
      </c>
      <c r="O520" s="86"/>
      <c r="P520" s="2"/>
      <c r="Q520" s="1"/>
      <c r="R520" s="1"/>
      <c r="S520" s="303"/>
      <c r="T520" s="1"/>
      <c r="U520" s="303">
        <v>1649.4</v>
      </c>
      <c r="V520" s="37">
        <f t="shared" si="445"/>
        <v>0</v>
      </c>
      <c r="W520" s="37">
        <f t="shared" si="446"/>
        <v>0</v>
      </c>
    </row>
    <row r="521" spans="1:23" s="95" customFormat="1" ht="14.25" customHeight="1">
      <c r="A521" s="367"/>
      <c r="B521" s="379"/>
      <c r="C521" s="372"/>
      <c r="D521" s="349"/>
      <c r="E521" s="2" t="s">
        <v>29</v>
      </c>
      <c r="F521" s="2"/>
      <c r="G521" s="1">
        <f>SUM(G517:G520)</f>
        <v>152.01599999999999</v>
      </c>
      <c r="H521" s="303"/>
      <c r="I521" s="1">
        <f>SUM(I517:I520)</f>
        <v>0</v>
      </c>
      <c r="J521" s="303"/>
      <c r="K521" s="1">
        <f>SUM(K517:K520)</f>
        <v>0</v>
      </c>
      <c r="L521" s="303"/>
      <c r="M521" s="1">
        <f>SUM(M517:M520)</f>
        <v>500287.69</v>
      </c>
      <c r="N521" s="1">
        <f>SUM(N517:N520)</f>
        <v>500287.69</v>
      </c>
      <c r="O521" s="86"/>
      <c r="P521" s="2"/>
      <c r="Q521" s="1"/>
      <c r="R521" s="1"/>
      <c r="S521" s="303"/>
      <c r="T521" s="1"/>
      <c r="U521" s="303"/>
      <c r="V521" s="41"/>
      <c r="W521" s="1"/>
    </row>
    <row r="522" spans="1:23" s="95" customFormat="1" ht="14.25" customHeight="1">
      <c r="A522" s="367"/>
      <c r="B522" s="379"/>
      <c r="C522" s="361" t="s">
        <v>31</v>
      </c>
      <c r="D522" s="349" t="s">
        <v>137</v>
      </c>
      <c r="E522" s="2" t="s">
        <v>0</v>
      </c>
      <c r="F522" s="2"/>
      <c r="G522" s="2"/>
      <c r="H522" s="1"/>
      <c r="I522" s="1"/>
      <c r="J522" s="303"/>
      <c r="K522" s="1"/>
      <c r="L522" s="303">
        <v>832.68</v>
      </c>
      <c r="M522" s="37">
        <f t="shared" ref="M522:M523" si="447">ROUND(G522*L522,2)</f>
        <v>0</v>
      </c>
      <c r="N522" s="37">
        <f>ROUND(M522,2)</f>
        <v>0</v>
      </c>
      <c r="O522" s="86"/>
      <c r="P522" s="2"/>
      <c r="Q522" s="1"/>
      <c r="R522" s="1"/>
      <c r="S522" s="119"/>
      <c r="T522" s="1"/>
      <c r="U522" s="119"/>
      <c r="V522" s="41"/>
      <c r="W522" s="1"/>
    </row>
    <row r="523" spans="1:23" s="95" customFormat="1" ht="14.25" customHeight="1">
      <c r="A523" s="367"/>
      <c r="B523" s="379"/>
      <c r="C523" s="362"/>
      <c r="D523" s="349"/>
      <c r="E523" s="2" t="s">
        <v>1</v>
      </c>
      <c r="F523" s="2"/>
      <c r="G523" s="2"/>
      <c r="H523" s="1"/>
      <c r="I523" s="1"/>
      <c r="J523" s="303"/>
      <c r="K523" s="1"/>
      <c r="L523" s="303">
        <v>832.68</v>
      </c>
      <c r="M523" s="37">
        <f t="shared" si="447"/>
        <v>0</v>
      </c>
      <c r="N523" s="37">
        <f t="shared" ref="N523:N525" si="448">ROUND(M523,2)</f>
        <v>0</v>
      </c>
      <c r="O523" s="86"/>
      <c r="P523" s="2"/>
      <c r="Q523" s="1"/>
      <c r="R523" s="1"/>
      <c r="S523" s="119"/>
      <c r="T523" s="1"/>
      <c r="U523" s="119"/>
      <c r="V523" s="41"/>
      <c r="W523" s="1"/>
    </row>
    <row r="524" spans="1:23" s="95" customFormat="1" ht="14.25" customHeight="1">
      <c r="A524" s="367"/>
      <c r="B524" s="379"/>
      <c r="C524" s="362"/>
      <c r="D524" s="349"/>
      <c r="E524" s="2" t="s">
        <v>2</v>
      </c>
      <c r="F524" s="2"/>
      <c r="G524" s="2">
        <v>0</v>
      </c>
      <c r="H524" s="1"/>
      <c r="I524" s="1"/>
      <c r="J524" s="303"/>
      <c r="K524" s="1"/>
      <c r="L524" s="303">
        <v>832.68</v>
      </c>
      <c r="M524" s="37">
        <f>ROUND(G524*L524,2)</f>
        <v>0</v>
      </c>
      <c r="N524" s="37">
        <f t="shared" si="448"/>
        <v>0</v>
      </c>
      <c r="O524" s="86"/>
      <c r="P524" s="2"/>
      <c r="Q524" s="1"/>
      <c r="R524" s="1"/>
      <c r="S524" s="119"/>
      <c r="T524" s="1"/>
      <c r="U524" s="119">
        <v>810.42</v>
      </c>
      <c r="V524" s="37">
        <f>ROUND(P524*U524,2)</f>
        <v>0</v>
      </c>
      <c r="W524" s="37">
        <f>ROUND(V524*1.18,2)</f>
        <v>0</v>
      </c>
    </row>
    <row r="525" spans="1:23" s="95" customFormat="1" ht="14.25" customHeight="1">
      <c r="A525" s="367"/>
      <c r="B525" s="379"/>
      <c r="C525" s="362"/>
      <c r="D525" s="349"/>
      <c r="E525" s="2" t="s">
        <v>3</v>
      </c>
      <c r="F525" s="2"/>
      <c r="G525" s="2">
        <v>0</v>
      </c>
      <c r="H525" s="1"/>
      <c r="I525" s="1"/>
      <c r="J525" s="303"/>
      <c r="K525" s="1"/>
      <c r="L525" s="303">
        <v>832.68</v>
      </c>
      <c r="M525" s="37">
        <f t="shared" ref="M525" si="449">ROUND(G525*L525,2)</f>
        <v>0</v>
      </c>
      <c r="N525" s="37">
        <f t="shared" si="448"/>
        <v>0</v>
      </c>
      <c r="O525" s="86"/>
      <c r="P525" s="2"/>
      <c r="Q525" s="1"/>
      <c r="R525" s="1"/>
      <c r="S525" s="119"/>
      <c r="T525" s="1"/>
      <c r="U525" s="119"/>
      <c r="V525" s="41"/>
      <c r="W525" s="1"/>
    </row>
    <row r="526" spans="1:23" s="95" customFormat="1" ht="14.25" customHeight="1">
      <c r="A526" s="367"/>
      <c r="B526" s="379"/>
      <c r="C526" s="362"/>
      <c r="D526" s="349"/>
      <c r="E526" s="2" t="s">
        <v>29</v>
      </c>
      <c r="F526" s="2"/>
      <c r="G526" s="1">
        <f>SUM(G522:G525)</f>
        <v>0</v>
      </c>
      <c r="H526" s="303"/>
      <c r="I526" s="1">
        <f>SUM(I522:I525)</f>
        <v>0</v>
      </c>
      <c r="J526" s="303"/>
      <c r="K526" s="1">
        <f>SUM(K522:K525)</f>
        <v>0</v>
      </c>
      <c r="L526" s="303"/>
      <c r="M526" s="1">
        <f>SUM(M522:M525)</f>
        <v>0</v>
      </c>
      <c r="N526" s="1">
        <f>SUM(N522:N525)</f>
        <v>0</v>
      </c>
      <c r="O526" s="86"/>
      <c r="P526" s="2"/>
      <c r="Q526" s="1"/>
      <c r="R526" s="1"/>
      <c r="S526" s="119"/>
      <c r="T526" s="1"/>
      <c r="U526" s="119"/>
      <c r="V526" s="41"/>
      <c r="W526" s="1"/>
    </row>
    <row r="527" spans="1:23" s="95" customFormat="1" ht="14.25" customHeight="1">
      <c r="A527" s="367"/>
      <c r="B527" s="379"/>
      <c r="C527" s="362"/>
      <c r="D527" s="349" t="s">
        <v>136</v>
      </c>
      <c r="E527" s="2" t="s">
        <v>0</v>
      </c>
      <c r="F527" s="2"/>
      <c r="G527" s="2"/>
      <c r="H527" s="1"/>
      <c r="I527" s="1"/>
      <c r="J527" s="1"/>
      <c r="K527" s="1"/>
      <c r="L527" s="303">
        <v>1982.68</v>
      </c>
      <c r="M527" s="37">
        <f t="shared" ref="M527:M528" si="450">ROUND(G527*L527,2)</f>
        <v>0</v>
      </c>
      <c r="N527" s="37">
        <f>ROUND(M527,2)</f>
        <v>0</v>
      </c>
      <c r="O527" s="86"/>
      <c r="P527" s="2"/>
      <c r="Q527" s="1"/>
      <c r="R527" s="1"/>
      <c r="S527" s="119"/>
      <c r="T527" s="1"/>
      <c r="U527" s="119"/>
      <c r="V527" s="41"/>
      <c r="W527" s="1"/>
    </row>
    <row r="528" spans="1:23" s="95" customFormat="1" ht="14.25" customHeight="1">
      <c r="A528" s="367"/>
      <c r="B528" s="379"/>
      <c r="C528" s="362"/>
      <c r="D528" s="349"/>
      <c r="E528" s="2" t="s">
        <v>1</v>
      </c>
      <c r="F528" s="2"/>
      <c r="G528" s="2"/>
      <c r="H528" s="1"/>
      <c r="I528" s="1"/>
      <c r="J528" s="1"/>
      <c r="K528" s="1"/>
      <c r="L528" s="303">
        <v>1982.68</v>
      </c>
      <c r="M528" s="37">
        <f t="shared" si="450"/>
        <v>0</v>
      </c>
      <c r="N528" s="37">
        <f t="shared" ref="N528:N530" si="451">ROUND(M528,2)</f>
        <v>0</v>
      </c>
      <c r="O528" s="86"/>
      <c r="P528" s="2"/>
      <c r="Q528" s="1"/>
      <c r="R528" s="1"/>
      <c r="S528" s="119"/>
      <c r="T528" s="1"/>
      <c r="U528" s="119"/>
      <c r="V528" s="41"/>
      <c r="W528" s="1"/>
    </row>
    <row r="529" spans="1:23" s="95" customFormat="1" ht="14.25" customHeight="1">
      <c r="A529" s="367"/>
      <c r="B529" s="379"/>
      <c r="C529" s="362"/>
      <c r="D529" s="349"/>
      <c r="E529" s="2" t="s">
        <v>2</v>
      </c>
      <c r="F529" s="2"/>
      <c r="G529" s="2">
        <v>0</v>
      </c>
      <c r="H529" s="1"/>
      <c r="I529" s="1"/>
      <c r="J529" s="1"/>
      <c r="K529" s="1"/>
      <c r="L529" s="303">
        <v>1982.68</v>
      </c>
      <c r="M529" s="37">
        <f>ROUND(G529*L529,2)</f>
        <v>0</v>
      </c>
      <c r="N529" s="37">
        <f t="shared" si="451"/>
        <v>0</v>
      </c>
      <c r="O529" s="86"/>
      <c r="P529" s="2"/>
      <c r="Q529" s="1"/>
      <c r="R529" s="1"/>
      <c r="S529" s="119"/>
      <c r="T529" s="1"/>
      <c r="U529" s="119">
        <v>1649.4</v>
      </c>
      <c r="V529" s="37">
        <f>ROUND(P529*U529,2)</f>
        <v>0</v>
      </c>
      <c r="W529" s="37">
        <f>ROUND(V529*1.18,2)</f>
        <v>0</v>
      </c>
    </row>
    <row r="530" spans="1:23" s="95" customFormat="1" ht="14.25" customHeight="1">
      <c r="A530" s="367"/>
      <c r="B530" s="379"/>
      <c r="C530" s="362"/>
      <c r="D530" s="349"/>
      <c r="E530" s="2" t="s">
        <v>3</v>
      </c>
      <c r="F530" s="2"/>
      <c r="G530" s="2">
        <v>0</v>
      </c>
      <c r="H530" s="1"/>
      <c r="I530" s="1"/>
      <c r="J530" s="1"/>
      <c r="K530" s="1"/>
      <c r="L530" s="303">
        <v>1982.68</v>
      </c>
      <c r="M530" s="37">
        <f t="shared" ref="M530" si="452">ROUND(G530*L530,2)</f>
        <v>0</v>
      </c>
      <c r="N530" s="37">
        <f t="shared" si="451"/>
        <v>0</v>
      </c>
      <c r="O530" s="86"/>
      <c r="P530" s="2"/>
      <c r="Q530" s="1"/>
      <c r="R530" s="1"/>
      <c r="S530" s="119"/>
      <c r="T530" s="1"/>
      <c r="U530" s="119"/>
      <c r="V530" s="41"/>
      <c r="W530" s="1"/>
    </row>
    <row r="531" spans="1:23" s="95" customFormat="1" ht="14.25" customHeight="1">
      <c r="A531" s="367"/>
      <c r="B531" s="379"/>
      <c r="C531" s="363"/>
      <c r="D531" s="349"/>
      <c r="E531" s="2" t="s">
        <v>29</v>
      </c>
      <c r="F531" s="2"/>
      <c r="G531" s="1">
        <f>SUM(G527:G530)</f>
        <v>0</v>
      </c>
      <c r="H531" s="303"/>
      <c r="I531" s="1">
        <f>SUM(I527:I530)</f>
        <v>0</v>
      </c>
      <c r="J531" s="303"/>
      <c r="K531" s="1">
        <f>SUM(K527:K530)</f>
        <v>0</v>
      </c>
      <c r="L531" s="303"/>
      <c r="M531" s="1">
        <f>SUM(M527:M530)</f>
        <v>0</v>
      </c>
      <c r="N531" s="1">
        <f>SUM(N527:N530)</f>
        <v>0</v>
      </c>
      <c r="O531" s="86"/>
      <c r="P531" s="2"/>
      <c r="Q531" s="119"/>
      <c r="R531" s="1"/>
      <c r="S531" s="119"/>
      <c r="T531" s="1"/>
      <c r="U531" s="119"/>
      <c r="V531" s="41"/>
      <c r="W531" s="1"/>
    </row>
    <row r="532" spans="1:23" s="33" customFormat="1" ht="14.25" customHeight="1">
      <c r="A532" s="367"/>
      <c r="B532" s="379"/>
      <c r="C532" s="382" t="s">
        <v>216</v>
      </c>
      <c r="D532" s="385" t="s">
        <v>137</v>
      </c>
      <c r="E532" s="2" t="s">
        <v>0</v>
      </c>
      <c r="F532" s="121"/>
      <c r="G532" s="234">
        <v>0</v>
      </c>
      <c r="H532" s="1"/>
      <c r="I532" s="1"/>
      <c r="J532" s="1"/>
      <c r="K532" s="1"/>
      <c r="L532" s="45">
        <v>1641.02</v>
      </c>
      <c r="M532" s="37">
        <f>ROUND(G532*L532,2)</f>
        <v>0</v>
      </c>
      <c r="N532" s="37">
        <f>ROUND(M532,2)</f>
        <v>0</v>
      </c>
      <c r="O532" s="87"/>
      <c r="P532" s="119"/>
      <c r="Q532" s="119">
        <v>523626.91</v>
      </c>
      <c r="R532" s="37">
        <f t="shared" ref="R532:R533" si="453">ROUND((P532*Q532)*1.18,2)</f>
        <v>0</v>
      </c>
      <c r="S532" s="119">
        <v>0</v>
      </c>
      <c r="T532" s="41">
        <v>0</v>
      </c>
      <c r="U532" s="45">
        <v>0</v>
      </c>
      <c r="V532" s="37">
        <f>ROUND(P532*U532,2)</f>
        <v>0</v>
      </c>
      <c r="W532" s="37">
        <f t="shared" ref="W532:W533" si="454">R532</f>
        <v>0</v>
      </c>
    </row>
    <row r="533" spans="1:23" s="33" customFormat="1" ht="14.25" customHeight="1">
      <c r="A533" s="367"/>
      <c r="B533" s="379"/>
      <c r="C533" s="383"/>
      <c r="D533" s="380"/>
      <c r="E533" s="2" t="s">
        <v>1</v>
      </c>
      <c r="F533" s="121"/>
      <c r="G533" s="234">
        <v>0</v>
      </c>
      <c r="H533" s="1"/>
      <c r="I533" s="1"/>
      <c r="J533" s="1"/>
      <c r="K533" s="1"/>
      <c r="L533" s="46">
        <v>1641.02</v>
      </c>
      <c r="M533" s="37">
        <f t="shared" ref="M533" si="455">ROUND(G533*L533,2)</f>
        <v>0</v>
      </c>
      <c r="N533" s="37">
        <f t="shared" ref="N533:N535" si="456">ROUND(M533,2)</f>
        <v>0</v>
      </c>
      <c r="O533" s="87"/>
      <c r="P533" s="119"/>
      <c r="Q533" s="119">
        <v>531211.15</v>
      </c>
      <c r="R533" s="37">
        <f t="shared" si="453"/>
        <v>0</v>
      </c>
      <c r="S533" s="119">
        <v>0</v>
      </c>
      <c r="T533" s="41">
        <v>0</v>
      </c>
      <c r="U533" s="46">
        <v>0</v>
      </c>
      <c r="V533" s="37">
        <f t="shared" ref="V533" si="457">ROUND(P533*U533,2)</f>
        <v>0</v>
      </c>
      <c r="W533" s="37">
        <f t="shared" si="454"/>
        <v>0</v>
      </c>
    </row>
    <row r="534" spans="1:23" s="33" customFormat="1" ht="14.25" customHeight="1">
      <c r="A534" s="367"/>
      <c r="B534" s="379"/>
      <c r="C534" s="383"/>
      <c r="D534" s="380"/>
      <c r="E534" s="2" t="s">
        <v>2</v>
      </c>
      <c r="F534" s="121"/>
      <c r="G534" s="234">
        <v>0</v>
      </c>
      <c r="H534" s="1"/>
      <c r="I534" s="1"/>
      <c r="J534" s="1"/>
      <c r="K534" s="1"/>
      <c r="L534" s="45">
        <v>1641.02</v>
      </c>
      <c r="M534" s="37"/>
      <c r="N534" s="37">
        <f t="shared" si="456"/>
        <v>0</v>
      </c>
      <c r="O534" s="87"/>
      <c r="P534" s="119"/>
      <c r="Q534" s="119">
        <v>943149.53</v>
      </c>
      <c r="R534" s="37">
        <f>ROUND((P534*Q534)*1.18,2)</f>
        <v>0</v>
      </c>
      <c r="S534" s="119"/>
      <c r="T534" s="37">
        <f>ROUND(P534*S534,2)</f>
        <v>0</v>
      </c>
      <c r="U534" s="46">
        <v>0</v>
      </c>
      <c r="V534" s="37"/>
      <c r="W534" s="37">
        <f>R534</f>
        <v>0</v>
      </c>
    </row>
    <row r="535" spans="1:23" s="33" customFormat="1" ht="14.25" customHeight="1">
      <c r="A535" s="367"/>
      <c r="B535" s="379"/>
      <c r="C535" s="383"/>
      <c r="D535" s="380"/>
      <c r="E535" s="2" t="s">
        <v>3</v>
      </c>
      <c r="F535" s="121"/>
      <c r="G535" s="234">
        <v>0</v>
      </c>
      <c r="H535" s="1"/>
      <c r="I535" s="1"/>
      <c r="J535" s="1"/>
      <c r="K535" s="1"/>
      <c r="L535" s="46">
        <v>1641.02</v>
      </c>
      <c r="M535" s="37">
        <f t="shared" ref="M535" si="458">ROUND(G535*L535,2)</f>
        <v>0</v>
      </c>
      <c r="N535" s="37">
        <f t="shared" si="456"/>
        <v>0</v>
      </c>
      <c r="O535" s="87"/>
      <c r="P535" s="119"/>
      <c r="Q535" s="119">
        <v>1991941.02</v>
      </c>
      <c r="R535" s="37">
        <f t="shared" ref="R535" si="459">ROUND((P535*Q535)*1.18,2)</f>
        <v>0</v>
      </c>
      <c r="S535" s="1">
        <v>0</v>
      </c>
      <c r="T535" s="41">
        <v>0</v>
      </c>
      <c r="U535" s="46">
        <v>0</v>
      </c>
      <c r="V535" s="37">
        <f t="shared" ref="V535" si="460">ROUND(P535*U535,2)</f>
        <v>0</v>
      </c>
      <c r="W535" s="37">
        <f t="shared" ref="W535" si="461">R535</f>
        <v>0</v>
      </c>
    </row>
    <row r="536" spans="1:23" s="34" customFormat="1" ht="14.25" customHeight="1">
      <c r="A536" s="367"/>
      <c r="B536" s="379"/>
      <c r="C536" s="383"/>
      <c r="D536" s="381"/>
      <c r="E536" s="40" t="s">
        <v>29</v>
      </c>
      <c r="F536" s="2"/>
      <c r="G536" s="1">
        <f>SUM(G532:G535)</f>
        <v>0</v>
      </c>
      <c r="H536" s="303"/>
      <c r="I536" s="1">
        <f>SUM(I532:I535)</f>
        <v>0</v>
      </c>
      <c r="J536" s="303"/>
      <c r="K536" s="1">
        <f>SUM(K532:K535)</f>
        <v>0</v>
      </c>
      <c r="L536" s="303"/>
      <c r="M536" s="1">
        <f>SUM(M532:M535)</f>
        <v>0</v>
      </c>
      <c r="N536" s="1">
        <f>SUM(N532:N535)</f>
        <v>0</v>
      </c>
      <c r="O536" s="86"/>
      <c r="P536" s="119"/>
      <c r="Q536" s="119" t="s">
        <v>135</v>
      </c>
      <c r="R536" s="1">
        <f t="shared" ref="R536" si="462">R532+R533+R534+R535</f>
        <v>0</v>
      </c>
      <c r="S536" s="1" t="s">
        <v>135</v>
      </c>
      <c r="T536" s="1">
        <f t="shared" ref="T536" si="463">T532+T533+T534+T535</f>
        <v>0</v>
      </c>
      <c r="U536" s="1" t="s">
        <v>135</v>
      </c>
      <c r="V536" s="41">
        <f>V532+V533+V534+V535</f>
        <v>0</v>
      </c>
      <c r="W536" s="1">
        <f t="shared" ref="W536" si="464">W532+W533+W534+W535</f>
        <v>0</v>
      </c>
    </row>
    <row r="537" spans="1:23" s="33" customFormat="1" ht="14.25" customHeight="1">
      <c r="A537" s="367"/>
      <c r="B537" s="380"/>
      <c r="C537" s="383"/>
      <c r="D537" s="385" t="s">
        <v>136</v>
      </c>
      <c r="E537" s="2" t="s">
        <v>0</v>
      </c>
      <c r="F537" s="121"/>
      <c r="G537" s="234">
        <v>0</v>
      </c>
      <c r="H537" s="1"/>
      <c r="I537" s="1"/>
      <c r="J537" s="1"/>
      <c r="K537" s="1"/>
      <c r="L537" s="45">
        <v>3291.02</v>
      </c>
      <c r="M537" s="37">
        <f>ROUND(G537*L537,2)</f>
        <v>0</v>
      </c>
      <c r="N537" s="37">
        <f>ROUND(M537,2)</f>
        <v>0</v>
      </c>
      <c r="O537" s="87"/>
      <c r="P537" s="119"/>
      <c r="Q537" s="119">
        <v>523626.91</v>
      </c>
      <c r="R537" s="37">
        <f t="shared" ref="R537:R538" si="465">ROUND((P537*Q537)*1.18,2)</f>
        <v>0</v>
      </c>
      <c r="S537" s="119">
        <v>0</v>
      </c>
      <c r="T537" s="41">
        <v>0</v>
      </c>
      <c r="U537" s="45">
        <v>0</v>
      </c>
      <c r="V537" s="37">
        <f>ROUND(P537*U537,2)</f>
        <v>0</v>
      </c>
      <c r="W537" s="37">
        <f t="shared" ref="W537:W538" si="466">R537</f>
        <v>0</v>
      </c>
    </row>
    <row r="538" spans="1:23" s="33" customFormat="1" ht="14.25" customHeight="1">
      <c r="A538" s="367"/>
      <c r="B538" s="380"/>
      <c r="C538" s="383"/>
      <c r="D538" s="380"/>
      <c r="E538" s="2" t="s">
        <v>1</v>
      </c>
      <c r="F538" s="121"/>
      <c r="G538" s="234">
        <v>0</v>
      </c>
      <c r="H538" s="1"/>
      <c r="I538" s="1"/>
      <c r="J538" s="1"/>
      <c r="K538" s="1"/>
      <c r="L538" s="46">
        <v>3291.02</v>
      </c>
      <c r="M538" s="37">
        <f t="shared" ref="M538" si="467">ROUND(G538*L538,2)</f>
        <v>0</v>
      </c>
      <c r="N538" s="37">
        <f t="shared" ref="N538:N539" si="468">ROUND(M538,2)</f>
        <v>0</v>
      </c>
      <c r="O538" s="87"/>
      <c r="P538" s="119"/>
      <c r="Q538" s="119">
        <v>531211.15</v>
      </c>
      <c r="R538" s="37">
        <f t="shared" si="465"/>
        <v>0</v>
      </c>
      <c r="S538" s="119">
        <v>0</v>
      </c>
      <c r="T538" s="41">
        <v>0</v>
      </c>
      <c r="U538" s="46">
        <v>0</v>
      </c>
      <c r="V538" s="37">
        <f t="shared" ref="V538" si="469">ROUND(P538*U538,2)</f>
        <v>0</v>
      </c>
      <c r="W538" s="37">
        <f t="shared" si="466"/>
        <v>0</v>
      </c>
    </row>
    <row r="539" spans="1:23" s="33" customFormat="1" ht="14.25" customHeight="1">
      <c r="A539" s="367"/>
      <c r="B539" s="380"/>
      <c r="C539" s="383"/>
      <c r="D539" s="380"/>
      <c r="E539" s="2" t="s">
        <v>2</v>
      </c>
      <c r="F539" s="121"/>
      <c r="G539" s="234">
        <v>0</v>
      </c>
      <c r="H539" s="1"/>
      <c r="I539" s="1"/>
      <c r="J539" s="1"/>
      <c r="K539" s="1"/>
      <c r="L539" s="45">
        <v>3291.02</v>
      </c>
      <c r="M539" s="37"/>
      <c r="N539" s="37">
        <f t="shared" si="468"/>
        <v>0</v>
      </c>
      <c r="O539" s="87"/>
      <c r="P539" s="119"/>
      <c r="Q539" s="119">
        <v>943149.53</v>
      </c>
      <c r="R539" s="37">
        <f>ROUND((P539*Q539)*1.18,2)</f>
        <v>0</v>
      </c>
      <c r="S539" s="119"/>
      <c r="T539" s="37">
        <f>ROUND(P539*S539,2)</f>
        <v>0</v>
      </c>
      <c r="U539" s="46">
        <v>0</v>
      </c>
      <c r="V539" s="37"/>
      <c r="W539" s="37">
        <f>R539</f>
        <v>0</v>
      </c>
    </row>
    <row r="540" spans="1:23" s="33" customFormat="1" ht="14.25" customHeight="1">
      <c r="A540" s="367"/>
      <c r="B540" s="380"/>
      <c r="C540" s="383"/>
      <c r="D540" s="380"/>
      <c r="E540" s="2" t="s">
        <v>3</v>
      </c>
      <c r="F540" s="121"/>
      <c r="G540" s="41">
        <v>0.20100000000000001</v>
      </c>
      <c r="H540" s="1"/>
      <c r="I540" s="1"/>
      <c r="J540" s="1"/>
      <c r="K540" s="1"/>
      <c r="L540" s="46">
        <v>3291.02</v>
      </c>
      <c r="M540" s="37">
        <f t="shared" ref="M540" si="470">ROUND(G540*L540,2)</f>
        <v>661.5</v>
      </c>
      <c r="N540" s="37">
        <f>ROUND(M540,2)</f>
        <v>661.5</v>
      </c>
      <c r="O540" s="87"/>
      <c r="P540" s="119"/>
      <c r="Q540" s="119">
        <v>1991941.02</v>
      </c>
      <c r="R540" s="37">
        <f t="shared" ref="R540" si="471">ROUND((P540*Q540)*1.18,2)</f>
        <v>0</v>
      </c>
      <c r="S540" s="1">
        <v>0</v>
      </c>
      <c r="T540" s="41">
        <v>0</v>
      </c>
      <c r="U540" s="46">
        <v>0</v>
      </c>
      <c r="V540" s="37">
        <f t="shared" ref="V540" si="472">ROUND(P540*U540,2)</f>
        <v>0</v>
      </c>
      <c r="W540" s="37">
        <f t="shared" ref="W540" si="473">R540</f>
        <v>0</v>
      </c>
    </row>
    <row r="541" spans="1:23" s="34" customFormat="1" ht="14.25" customHeight="1">
      <c r="A541" s="367"/>
      <c r="B541" s="381"/>
      <c r="C541" s="384"/>
      <c r="D541" s="381"/>
      <c r="E541" s="40" t="s">
        <v>29</v>
      </c>
      <c r="F541" s="2"/>
      <c r="G541" s="1">
        <f>SUM(G537:G540)</f>
        <v>0.20100000000000001</v>
      </c>
      <c r="H541" s="303"/>
      <c r="I541" s="1">
        <f>SUM(I537:I540)</f>
        <v>0</v>
      </c>
      <c r="J541" s="303"/>
      <c r="K541" s="1">
        <f>SUM(K537:K540)</f>
        <v>0</v>
      </c>
      <c r="L541" s="303"/>
      <c r="M541" s="1">
        <f>SUM(M537:M540)</f>
        <v>661.5</v>
      </c>
      <c r="N541" s="1">
        <f>SUM(N537:N540)</f>
        <v>661.5</v>
      </c>
      <c r="O541" s="86"/>
      <c r="P541" s="119"/>
      <c r="Q541" s="119" t="s">
        <v>135</v>
      </c>
      <c r="R541" s="1">
        <f t="shared" ref="R541" si="474">R537+R538+R539+R540</f>
        <v>0</v>
      </c>
      <c r="S541" s="1" t="s">
        <v>135</v>
      </c>
      <c r="T541" s="1">
        <f t="shared" ref="T541" si="475">T537+T538+T539+T540</f>
        <v>0</v>
      </c>
      <c r="U541" s="1" t="s">
        <v>135</v>
      </c>
      <c r="V541" s="41">
        <f>V537+V538+V539+V540</f>
        <v>0</v>
      </c>
      <c r="W541" s="1">
        <f t="shared" ref="W541" si="476">W537+W538+W539+W540</f>
        <v>0</v>
      </c>
    </row>
    <row r="542" spans="1:23" s="33" customFormat="1" ht="14.25" customHeight="1">
      <c r="A542" s="367"/>
      <c r="B542" s="349" t="s">
        <v>138</v>
      </c>
      <c r="C542" s="349"/>
      <c r="D542" s="349"/>
      <c r="E542" s="2" t="s">
        <v>0</v>
      </c>
      <c r="F542" s="121"/>
      <c r="G542" s="234">
        <v>0</v>
      </c>
      <c r="H542" s="303">
        <v>0</v>
      </c>
      <c r="I542" s="37">
        <f>ROUND((G542*H542),2)</f>
        <v>0</v>
      </c>
      <c r="J542" s="303"/>
      <c r="K542" s="37"/>
      <c r="L542" s="37"/>
      <c r="M542" s="37"/>
      <c r="N542" s="37">
        <f>ROUND(I542,2)</f>
        <v>0</v>
      </c>
      <c r="O542" s="87"/>
      <c r="P542" s="119"/>
      <c r="Q542" s="119">
        <v>523626.91</v>
      </c>
      <c r="R542" s="37">
        <f t="shared" ref="R542:R543" si="477">ROUND((P542*Q542)*1.18,2)</f>
        <v>0</v>
      </c>
      <c r="S542" s="119">
        <v>0</v>
      </c>
      <c r="T542" s="41">
        <v>0</v>
      </c>
      <c r="U542" s="45">
        <v>0</v>
      </c>
      <c r="V542" s="37">
        <f>ROUND(P542*U542,2)</f>
        <v>0</v>
      </c>
      <c r="W542" s="37">
        <f t="shared" ref="W542:W543" si="478">R542</f>
        <v>0</v>
      </c>
    </row>
    <row r="543" spans="1:23" s="33" customFormat="1" ht="14.25" customHeight="1">
      <c r="A543" s="367"/>
      <c r="B543" s="349"/>
      <c r="C543" s="349"/>
      <c r="D543" s="349"/>
      <c r="E543" s="2" t="s">
        <v>1</v>
      </c>
      <c r="F543" s="121"/>
      <c r="G543" s="234">
        <v>0</v>
      </c>
      <c r="H543" s="303">
        <v>0</v>
      </c>
      <c r="I543" s="37">
        <f t="shared" ref="I543" si="479">ROUND((G543*H543),2)</f>
        <v>0</v>
      </c>
      <c r="J543" s="303"/>
      <c r="K543" s="37"/>
      <c r="L543" s="37"/>
      <c r="M543" s="37"/>
      <c r="N543" s="37">
        <f>ROUND(I543,2)</f>
        <v>0</v>
      </c>
      <c r="O543" s="87"/>
      <c r="P543" s="119"/>
      <c r="Q543" s="119">
        <v>531211.15</v>
      </c>
      <c r="R543" s="37">
        <f t="shared" si="477"/>
        <v>0</v>
      </c>
      <c r="S543" s="119">
        <v>0</v>
      </c>
      <c r="T543" s="41">
        <v>0</v>
      </c>
      <c r="U543" s="46">
        <v>0</v>
      </c>
      <c r="V543" s="37">
        <f t="shared" ref="V543" si="480">ROUND(P543*U543,2)</f>
        <v>0</v>
      </c>
      <c r="W543" s="37">
        <f t="shared" si="478"/>
        <v>0</v>
      </c>
    </row>
    <row r="544" spans="1:23" s="33" customFormat="1" ht="14.25" customHeight="1">
      <c r="A544" s="367"/>
      <c r="B544" s="349"/>
      <c r="C544" s="349"/>
      <c r="D544" s="349"/>
      <c r="E544" s="2" t="s">
        <v>2</v>
      </c>
      <c r="F544" s="121"/>
      <c r="G544" s="234">
        <v>0.35499999999999998</v>
      </c>
      <c r="H544" s="55">
        <v>1183627.73</v>
      </c>
      <c r="I544" s="37">
        <f>ROUND((G544*H544),2)</f>
        <v>420187.84</v>
      </c>
      <c r="J544" s="303"/>
      <c r="K544" s="37"/>
      <c r="L544" s="37"/>
      <c r="M544" s="37"/>
      <c r="N544" s="37">
        <f>ROUND(I544,2)</f>
        <v>420187.84</v>
      </c>
      <c r="O544" s="87"/>
      <c r="P544" s="119"/>
      <c r="Q544" s="119">
        <v>943149.53</v>
      </c>
      <c r="R544" s="37">
        <f>ROUND((P544*Q544)*1.18,2)</f>
        <v>0</v>
      </c>
      <c r="S544" s="119"/>
      <c r="T544" s="37">
        <f>ROUND(P544*S544,2)</f>
        <v>0</v>
      </c>
      <c r="U544" s="46">
        <v>0</v>
      </c>
      <c r="V544" s="37"/>
      <c r="W544" s="37">
        <f>R544</f>
        <v>0</v>
      </c>
    </row>
    <row r="545" spans="1:23" s="33" customFormat="1" ht="14.25" customHeight="1">
      <c r="A545" s="367"/>
      <c r="B545" s="349"/>
      <c r="C545" s="349"/>
      <c r="D545" s="349"/>
      <c r="E545" s="2" t="s">
        <v>3</v>
      </c>
      <c r="F545" s="121"/>
      <c r="G545" s="234">
        <v>0</v>
      </c>
      <c r="H545" s="55">
        <v>2499833.36</v>
      </c>
      <c r="I545" s="37">
        <f t="shared" ref="I545" si="481">ROUND((G545*H545),2)</f>
        <v>0</v>
      </c>
      <c r="J545" s="1"/>
      <c r="K545" s="37"/>
      <c r="L545" s="37"/>
      <c r="M545" s="37"/>
      <c r="N545" s="37">
        <f>ROUND(I545,2)</f>
        <v>0</v>
      </c>
      <c r="O545" s="87"/>
      <c r="P545" s="119"/>
      <c r="Q545" s="119">
        <v>1991941.02</v>
      </c>
      <c r="R545" s="37">
        <f t="shared" ref="R545" si="482">ROUND((P545*Q545)*1.18,2)</f>
        <v>0</v>
      </c>
      <c r="S545" s="1">
        <v>0</v>
      </c>
      <c r="T545" s="41">
        <v>0</v>
      </c>
      <c r="U545" s="46">
        <v>0</v>
      </c>
      <c r="V545" s="37">
        <f t="shared" ref="V545" si="483">ROUND(P545*U545,2)</f>
        <v>0</v>
      </c>
      <c r="W545" s="37">
        <f t="shared" ref="W545" si="484">R545</f>
        <v>0</v>
      </c>
    </row>
    <row r="546" spans="1:23" s="34" customFormat="1" ht="14.25" customHeight="1">
      <c r="A546" s="367"/>
      <c r="B546" s="349"/>
      <c r="C546" s="349"/>
      <c r="D546" s="349"/>
      <c r="E546" s="40" t="s">
        <v>29</v>
      </c>
      <c r="F546" s="2"/>
      <c r="G546" s="1">
        <f>SUM(G542:G545)</f>
        <v>0.35499999999999998</v>
      </c>
      <c r="H546" s="303"/>
      <c r="I546" s="1">
        <f>SUM(I542:I545)</f>
        <v>420187.84</v>
      </c>
      <c r="J546" s="303"/>
      <c r="K546" s="1">
        <f>SUM(K542:K545)</f>
        <v>0</v>
      </c>
      <c r="L546" s="303"/>
      <c r="M546" s="1">
        <f>SUM(M542:M545)</f>
        <v>0</v>
      </c>
      <c r="N546" s="1">
        <f>SUM(N542:N545)</f>
        <v>420187.84</v>
      </c>
      <c r="O546" s="86"/>
      <c r="P546" s="119"/>
      <c r="Q546" s="119" t="s">
        <v>135</v>
      </c>
      <c r="R546" s="1">
        <f t="shared" ref="R546" si="485">R542+R543+R544+R545</f>
        <v>0</v>
      </c>
      <c r="S546" s="1" t="s">
        <v>135</v>
      </c>
      <c r="T546" s="1">
        <f t="shared" ref="T546" si="486">T542+T543+T544+T545</f>
        <v>0</v>
      </c>
      <c r="U546" s="1" t="s">
        <v>135</v>
      </c>
      <c r="V546" s="41">
        <f>V542+V543+V544+V545</f>
        <v>0</v>
      </c>
      <c r="W546" s="1">
        <f t="shared" ref="W546" si="487">W542+W543+W544+W545</f>
        <v>0</v>
      </c>
    </row>
    <row r="547" spans="1:23" s="33" customFormat="1" ht="14.25" customHeight="1">
      <c r="A547" s="367"/>
      <c r="B547" s="349" t="s">
        <v>139</v>
      </c>
      <c r="C547" s="349"/>
      <c r="D547" s="349"/>
      <c r="E547" s="2" t="s">
        <v>0</v>
      </c>
      <c r="F547" s="121"/>
      <c r="G547" s="234">
        <v>0</v>
      </c>
      <c r="H547" s="303">
        <v>0</v>
      </c>
      <c r="I547" s="303">
        <v>0</v>
      </c>
      <c r="J547" s="303"/>
      <c r="K547" s="37">
        <f>ROUND((G547*J547),2)</f>
        <v>0</v>
      </c>
      <c r="L547" s="45">
        <v>0</v>
      </c>
      <c r="M547" s="37">
        <f>ROUND(G547*L547,2)</f>
        <v>0</v>
      </c>
      <c r="N547" s="37">
        <f>ROUND(K547,2)</f>
        <v>0</v>
      </c>
      <c r="O547" s="87"/>
      <c r="P547" s="119"/>
      <c r="Q547" s="119">
        <v>0</v>
      </c>
      <c r="R547" s="1">
        <v>0</v>
      </c>
      <c r="S547" s="119">
        <v>55.38</v>
      </c>
      <c r="T547" s="37">
        <f t="shared" ref="T547:T548" si="488">ROUND((P547*S547)*1.18,2)</f>
        <v>0</v>
      </c>
      <c r="U547" s="45">
        <v>0</v>
      </c>
      <c r="V547" s="37">
        <f>ROUND(P547*U547,2)</f>
        <v>0</v>
      </c>
      <c r="W547" s="37">
        <f t="shared" ref="W547:W548" si="489">T547</f>
        <v>0</v>
      </c>
    </row>
    <row r="548" spans="1:23" s="33" customFormat="1" ht="14.25" customHeight="1">
      <c r="A548" s="367"/>
      <c r="B548" s="349"/>
      <c r="C548" s="349"/>
      <c r="D548" s="349"/>
      <c r="E548" s="2" t="s">
        <v>1</v>
      </c>
      <c r="F548" s="121"/>
      <c r="G548" s="234">
        <v>0</v>
      </c>
      <c r="H548" s="303">
        <v>0</v>
      </c>
      <c r="I548" s="303">
        <v>0</v>
      </c>
      <c r="J548" s="303"/>
      <c r="K548" s="37">
        <f t="shared" ref="K548:K550" si="490">ROUND((G548*J548),2)</f>
        <v>0</v>
      </c>
      <c r="L548" s="46">
        <v>0</v>
      </c>
      <c r="M548" s="37">
        <f t="shared" ref="M548:M550" si="491">ROUND(G548*L548,2)</f>
        <v>0</v>
      </c>
      <c r="N548" s="37">
        <f t="shared" ref="N548:N550" si="492">ROUND(K548,2)</f>
        <v>0</v>
      </c>
      <c r="O548" s="87"/>
      <c r="P548" s="119"/>
      <c r="Q548" s="119">
        <v>0</v>
      </c>
      <c r="R548" s="1">
        <v>0</v>
      </c>
      <c r="S548" s="119">
        <v>128.41999999999999</v>
      </c>
      <c r="T548" s="37">
        <f t="shared" si="488"/>
        <v>0</v>
      </c>
      <c r="U548" s="46">
        <v>0</v>
      </c>
      <c r="V548" s="37">
        <f t="shared" ref="V548:V550" si="493">ROUND(P548*U548,2)</f>
        <v>0</v>
      </c>
      <c r="W548" s="37">
        <f t="shared" si="489"/>
        <v>0</v>
      </c>
    </row>
    <row r="549" spans="1:23" s="33" customFormat="1" ht="14.25" customHeight="1">
      <c r="A549" s="367"/>
      <c r="B549" s="349"/>
      <c r="C549" s="349"/>
      <c r="D549" s="349"/>
      <c r="E549" s="2" t="s">
        <v>2</v>
      </c>
      <c r="F549" s="121"/>
      <c r="G549" s="234">
        <v>202.95699999999999</v>
      </c>
      <c r="H549" s="303">
        <v>0</v>
      </c>
      <c r="I549" s="303">
        <v>0</v>
      </c>
      <c r="J549" s="303">
        <v>572.86</v>
      </c>
      <c r="K549" s="37">
        <f t="shared" si="490"/>
        <v>116265.95</v>
      </c>
      <c r="L549" s="46">
        <v>0</v>
      </c>
      <c r="M549" s="37">
        <f t="shared" si="491"/>
        <v>0</v>
      </c>
      <c r="N549" s="37">
        <f t="shared" si="492"/>
        <v>116265.95</v>
      </c>
      <c r="O549" s="87"/>
      <c r="P549" s="119"/>
      <c r="Q549" s="119">
        <v>0</v>
      </c>
      <c r="R549" s="37">
        <f>ROUND(P549*Q549,2)</f>
        <v>0</v>
      </c>
      <c r="S549" s="119">
        <v>382.58</v>
      </c>
      <c r="T549" s="37">
        <f>ROUND((P549*S549)*1.18,2)</f>
        <v>0</v>
      </c>
      <c r="U549" s="46">
        <v>0</v>
      </c>
      <c r="V549" s="37">
        <f t="shared" si="493"/>
        <v>0</v>
      </c>
      <c r="W549" s="37">
        <f>T549</f>
        <v>0</v>
      </c>
    </row>
    <row r="550" spans="1:23" s="33" customFormat="1" ht="14.25" customHeight="1">
      <c r="A550" s="367"/>
      <c r="B550" s="349"/>
      <c r="C550" s="349"/>
      <c r="D550" s="349"/>
      <c r="E550" s="2" t="s">
        <v>3</v>
      </c>
      <c r="F550" s="121"/>
      <c r="G550" s="234">
        <v>0</v>
      </c>
      <c r="H550" s="303">
        <v>0</v>
      </c>
      <c r="I550" s="303">
        <v>0</v>
      </c>
      <c r="J550" s="1">
        <v>1242.25</v>
      </c>
      <c r="K550" s="37">
        <f t="shared" si="490"/>
        <v>0</v>
      </c>
      <c r="L550" s="46">
        <v>0</v>
      </c>
      <c r="M550" s="37">
        <f t="shared" si="491"/>
        <v>0</v>
      </c>
      <c r="N550" s="37">
        <f t="shared" si="492"/>
        <v>0</v>
      </c>
      <c r="O550" s="87"/>
      <c r="P550" s="119"/>
      <c r="Q550" s="119">
        <v>0</v>
      </c>
      <c r="R550" s="1">
        <v>0</v>
      </c>
      <c r="S550" s="1">
        <v>829.62</v>
      </c>
      <c r="T550" s="37">
        <f>ROUND((P550*S550)*1.18,2)</f>
        <v>0</v>
      </c>
      <c r="U550" s="46">
        <v>0</v>
      </c>
      <c r="V550" s="37">
        <f t="shared" si="493"/>
        <v>0</v>
      </c>
      <c r="W550" s="37">
        <f t="shared" ref="W550" si="494">T550</f>
        <v>0</v>
      </c>
    </row>
    <row r="551" spans="1:23" s="34" customFormat="1" ht="14.25" customHeight="1">
      <c r="A551" s="367"/>
      <c r="B551" s="349"/>
      <c r="C551" s="349"/>
      <c r="D551" s="349"/>
      <c r="E551" s="40" t="s">
        <v>29</v>
      </c>
      <c r="F551" s="2"/>
      <c r="G551" s="1">
        <f>SUM(G547:G550)</f>
        <v>202.95699999999999</v>
      </c>
      <c r="H551" s="303"/>
      <c r="I551" s="1">
        <f>SUM(I547:I550)</f>
        <v>0</v>
      </c>
      <c r="J551" s="303"/>
      <c r="K551" s="1">
        <f>SUM(K547:K550)</f>
        <v>116265.95</v>
      </c>
      <c r="L551" s="303"/>
      <c r="M551" s="1">
        <f>SUM(M547:M550)</f>
        <v>0</v>
      </c>
      <c r="N551" s="1">
        <f>SUM(N547:N550)</f>
        <v>116265.95</v>
      </c>
      <c r="O551" s="86"/>
      <c r="P551" s="119"/>
      <c r="Q551" s="119" t="s">
        <v>135</v>
      </c>
      <c r="R551" s="1">
        <f>R547+R548+R549+R550</f>
        <v>0</v>
      </c>
      <c r="S551" s="1" t="s">
        <v>135</v>
      </c>
      <c r="T551" s="1">
        <f t="shared" ref="T551" si="495">T547+T548+T549+T550</f>
        <v>0</v>
      </c>
      <c r="U551" s="1" t="s">
        <v>135</v>
      </c>
      <c r="V551" s="41">
        <f>V547+V548+V549+V550</f>
        <v>0</v>
      </c>
      <c r="W551" s="1">
        <f t="shared" ref="W551" si="496">W547+W548+W549+W550</f>
        <v>0</v>
      </c>
    </row>
    <row r="552" spans="1:23" s="33" customFormat="1" ht="14.25" customHeight="1">
      <c r="A552" s="367"/>
      <c r="B552" s="349" t="s">
        <v>28</v>
      </c>
      <c r="C552" s="349"/>
      <c r="D552" s="349"/>
      <c r="E552" s="2" t="s">
        <v>0</v>
      </c>
      <c r="F552" s="121"/>
      <c r="G552" s="234">
        <v>0</v>
      </c>
      <c r="H552" s="303">
        <v>0</v>
      </c>
      <c r="I552" s="1">
        <v>0</v>
      </c>
      <c r="J552" s="303">
        <v>0</v>
      </c>
      <c r="K552" s="41">
        <v>0</v>
      </c>
      <c r="L552" s="45">
        <v>1218.0999999999999</v>
      </c>
      <c r="M552" s="37">
        <f>ROUND(G552*L552,2)</f>
        <v>0</v>
      </c>
      <c r="N552" s="37">
        <f>ROUND(M552,2)</f>
        <v>0</v>
      </c>
      <c r="O552" s="87"/>
      <c r="P552" s="119"/>
      <c r="Q552" s="119">
        <v>0</v>
      </c>
      <c r="R552" s="1">
        <v>0</v>
      </c>
      <c r="S552" s="119">
        <v>0</v>
      </c>
      <c r="T552" s="41">
        <v>0</v>
      </c>
      <c r="U552" s="45">
        <v>960.74</v>
      </c>
      <c r="V552" s="37">
        <f>ROUND(P552*U552,2)</f>
        <v>0</v>
      </c>
      <c r="W552" s="37">
        <f>ROUND(V552*1.18,2)</f>
        <v>0</v>
      </c>
    </row>
    <row r="553" spans="1:23" s="33" customFormat="1" ht="14.25" customHeight="1">
      <c r="A553" s="367"/>
      <c r="B553" s="349"/>
      <c r="C553" s="349"/>
      <c r="D553" s="349"/>
      <c r="E553" s="2" t="s">
        <v>1</v>
      </c>
      <c r="F553" s="121"/>
      <c r="G553" s="234">
        <v>0</v>
      </c>
      <c r="H553" s="303">
        <v>0</v>
      </c>
      <c r="I553" s="1">
        <v>0</v>
      </c>
      <c r="J553" s="303">
        <v>0</v>
      </c>
      <c r="K553" s="41">
        <v>0</v>
      </c>
      <c r="L553" s="46">
        <v>1393.37</v>
      </c>
      <c r="M553" s="37">
        <f t="shared" ref="M553:M555" si="497">ROUND(G553*L553,2)</f>
        <v>0</v>
      </c>
      <c r="N553" s="37">
        <f t="shared" ref="N553:N554" si="498">ROUND(M553,2)</f>
        <v>0</v>
      </c>
      <c r="O553" s="87"/>
      <c r="P553" s="119"/>
      <c r="Q553" s="119">
        <v>0</v>
      </c>
      <c r="R553" s="1">
        <v>0</v>
      </c>
      <c r="S553" s="119">
        <v>0</v>
      </c>
      <c r="T553" s="41">
        <v>0</v>
      </c>
      <c r="U553" s="46">
        <v>1098.97</v>
      </c>
      <c r="V553" s="37">
        <f t="shared" ref="V553:V555" si="499">ROUND(P553*U553,2)</f>
        <v>0</v>
      </c>
      <c r="W553" s="37">
        <f t="shared" ref="W553:W555" si="500">ROUND(V553*1.18,2)</f>
        <v>0</v>
      </c>
    </row>
    <row r="554" spans="1:23" s="33" customFormat="1" ht="14.25" customHeight="1">
      <c r="A554" s="367"/>
      <c r="B554" s="349"/>
      <c r="C554" s="349"/>
      <c r="D554" s="349"/>
      <c r="E554" s="2" t="s">
        <v>2</v>
      </c>
      <c r="F554" s="121"/>
      <c r="G554" s="234">
        <f>1845.633-743.051+658.17</f>
        <v>1760.752</v>
      </c>
      <c r="H554" s="303">
        <v>0</v>
      </c>
      <c r="I554" s="1">
        <v>0</v>
      </c>
      <c r="J554" s="303">
        <v>0</v>
      </c>
      <c r="K554" s="41">
        <v>0</v>
      </c>
      <c r="L554" s="46">
        <v>2721.51</v>
      </c>
      <c r="M554" s="37">
        <f t="shared" si="497"/>
        <v>4791904.18</v>
      </c>
      <c r="N554" s="37">
        <f t="shared" si="498"/>
        <v>4791904.18</v>
      </c>
      <c r="O554" s="87"/>
      <c r="P554" s="119"/>
      <c r="Q554" s="119">
        <v>0</v>
      </c>
      <c r="R554" s="1">
        <v>0</v>
      </c>
      <c r="S554" s="119">
        <v>0</v>
      </c>
      <c r="T554" s="41">
        <v>0</v>
      </c>
      <c r="U554" s="46">
        <v>2146.48</v>
      </c>
      <c r="V554" s="37">
        <f t="shared" si="499"/>
        <v>0</v>
      </c>
      <c r="W554" s="37">
        <f t="shared" si="500"/>
        <v>0</v>
      </c>
    </row>
    <row r="555" spans="1:23" s="33" customFormat="1" ht="14.25" customHeight="1">
      <c r="A555" s="367"/>
      <c r="B555" s="349"/>
      <c r="C555" s="349"/>
      <c r="D555" s="349"/>
      <c r="E555" s="2" t="s">
        <v>3</v>
      </c>
      <c r="F555" s="121"/>
      <c r="G555" s="234">
        <v>70.230999999999995</v>
      </c>
      <c r="H555" s="303">
        <v>0</v>
      </c>
      <c r="I555" s="1">
        <v>0</v>
      </c>
      <c r="J555" s="1">
        <v>0</v>
      </c>
      <c r="K555" s="41">
        <v>0</v>
      </c>
      <c r="L555" s="46">
        <v>5374.47</v>
      </c>
      <c r="M555" s="37">
        <f t="shared" si="497"/>
        <v>377454.4</v>
      </c>
      <c r="N555" s="37">
        <f>ROUND(M555,2)</f>
        <v>377454.4</v>
      </c>
      <c r="O555" s="87"/>
      <c r="P555" s="119"/>
      <c r="Q555" s="119">
        <v>0</v>
      </c>
      <c r="R555" s="1">
        <v>0</v>
      </c>
      <c r="S555" s="1">
        <v>0</v>
      </c>
      <c r="T555" s="41">
        <v>0</v>
      </c>
      <c r="U555" s="46">
        <v>4238.8999999999996</v>
      </c>
      <c r="V555" s="37">
        <f t="shared" si="499"/>
        <v>0</v>
      </c>
      <c r="W555" s="37">
        <f t="shared" si="500"/>
        <v>0</v>
      </c>
    </row>
    <row r="556" spans="1:23" s="34" customFormat="1" ht="14.25" customHeight="1">
      <c r="A556" s="367"/>
      <c r="B556" s="349"/>
      <c r="C556" s="349"/>
      <c r="D556" s="349"/>
      <c r="E556" s="40" t="s">
        <v>29</v>
      </c>
      <c r="F556" s="2"/>
      <c r="G556" s="1">
        <f>SUM(G552:G555)</f>
        <v>1830.9829999999999</v>
      </c>
      <c r="H556" s="303"/>
      <c r="I556" s="1">
        <f>SUM(I552:I555)</f>
        <v>0</v>
      </c>
      <c r="J556" s="303"/>
      <c r="K556" s="1">
        <f>SUM(K552:K555)</f>
        <v>0</v>
      </c>
      <c r="L556" s="303"/>
      <c r="M556" s="1">
        <f>SUM(M552:M555)</f>
        <v>5169358.58</v>
      </c>
      <c r="N556" s="1">
        <f>SUM(N552:N555)</f>
        <v>5169358.58</v>
      </c>
      <c r="O556" s="86"/>
      <c r="P556" s="119">
        <f t="shared" ref="P556" si="501">P552+P553+P554+P555</f>
        <v>0</v>
      </c>
      <c r="Q556" s="119" t="s">
        <v>135</v>
      </c>
      <c r="R556" s="1">
        <f t="shared" ref="R556" si="502">R552+R553+R554+R555</f>
        <v>0</v>
      </c>
      <c r="S556" s="1" t="s">
        <v>135</v>
      </c>
      <c r="T556" s="1">
        <f t="shared" ref="T556" si="503">T552+T553+T554+T555</f>
        <v>0</v>
      </c>
      <c r="U556" s="1" t="s">
        <v>135</v>
      </c>
      <c r="V556" s="41">
        <f>V552+V553+V554+V555</f>
        <v>0</v>
      </c>
      <c r="W556" s="1">
        <f t="shared" ref="W556" si="504">W552+W553+W554+W555</f>
        <v>0</v>
      </c>
    </row>
    <row r="557" spans="1:23" s="33" customFormat="1" ht="12.75" customHeight="1">
      <c r="A557" s="357"/>
      <c r="B557" s="359" t="s">
        <v>402</v>
      </c>
      <c r="C557" s="359"/>
      <c r="D557" s="359"/>
      <c r="E557" s="42" t="s">
        <v>0</v>
      </c>
      <c r="F557" s="97">
        <f>G557/744</f>
        <v>0</v>
      </c>
      <c r="G557" s="48">
        <f>G452+G457+G462+G467+G472+G477+G482+G487+G492+G497+G502+G507+G512+G517+G522+G527+G532+G537+G547+G552</f>
        <v>0</v>
      </c>
      <c r="H557" s="302">
        <v>0</v>
      </c>
      <c r="I557" s="43">
        <f>I542+I547</f>
        <v>0</v>
      </c>
      <c r="J557" s="302">
        <v>0</v>
      </c>
      <c r="K557" s="43">
        <f>K542+K547</f>
        <v>0</v>
      </c>
      <c r="L557" s="302">
        <v>0</v>
      </c>
      <c r="M557" s="48">
        <f>M452+M457+M462+M467+M472+M477+M482+M487+M492+M497+M502+M507+M512+M517+M522+M527+M532+M537+M552</f>
        <v>0</v>
      </c>
      <c r="N557" s="48">
        <f>N452+N457+N462+N467+N472+N477+N482+N487+N492+N497+N502+N507+N512+N517+N522+N527+N532+N537+N542+N547+N552</f>
        <v>0</v>
      </c>
      <c r="O557" s="88"/>
      <c r="P557" s="48">
        <f>P452+P457+P462+P467+P472+P477+P482+P487+P522+P527+P547+P552</f>
        <v>0</v>
      </c>
      <c r="Q557" s="120">
        <v>0</v>
      </c>
      <c r="R557" s="43">
        <f>R452+R457+R462+R467+R472+R477+R482+R487+R522+R527+R542+R547+R552</f>
        <v>0</v>
      </c>
      <c r="S557" s="120">
        <v>0</v>
      </c>
      <c r="T557" s="43">
        <f>T452+T457+T462+T467+T472+T477+T482+T487+T522+T527+T542+T547+T552</f>
        <v>0</v>
      </c>
      <c r="U557" s="120">
        <v>0</v>
      </c>
      <c r="V557" s="43">
        <f t="shared" ref="V557:W560" si="505">V452+V457+V462+V467+V472+V477+V482+V487+V522+V527+V542+V547+V552</f>
        <v>0</v>
      </c>
      <c r="W557" s="80">
        <f t="shared" si="505"/>
        <v>0</v>
      </c>
    </row>
    <row r="558" spans="1:23" s="33" customFormat="1" ht="12.75" customHeight="1">
      <c r="A558" s="358"/>
      <c r="B558" s="359"/>
      <c r="C558" s="359"/>
      <c r="D558" s="359"/>
      <c r="E558" s="42" t="s">
        <v>1</v>
      </c>
      <c r="F558" s="97">
        <f t="shared" ref="F558:F560" si="506">G558/744</f>
        <v>0</v>
      </c>
      <c r="G558" s="48">
        <f t="shared" ref="G558:G560" si="507">G453+G458+G463+G468+G473+G478+G483+G488+G493+G498+G503+G508+G513+G518+G523+G528+G533+G538+G548+G553</f>
        <v>0</v>
      </c>
      <c r="H558" s="302">
        <v>0</v>
      </c>
      <c r="I558" s="43">
        <f t="shared" ref="I558:I560" si="508">I543+I548</f>
        <v>0</v>
      </c>
      <c r="J558" s="302">
        <v>0</v>
      </c>
      <c r="K558" s="43">
        <f t="shared" ref="K558:K560" si="509">K543+K548</f>
        <v>0</v>
      </c>
      <c r="L558" s="302">
        <v>0</v>
      </c>
      <c r="M558" s="48">
        <f t="shared" ref="M558:M559" si="510">M453+M458+M463+M468+M473+M478+M483+M488+M493+M498+M503+M508+M513+M518+M523+M528+M533+M538+M553</f>
        <v>0</v>
      </c>
      <c r="N558" s="48">
        <f t="shared" ref="N558:N559" si="511">N453+N458+N463+N468+N473+N478+N483+N488+N493+N498+N503+N508+N513+N518+N523+N528+N533+N538+N543+N548+N553</f>
        <v>0</v>
      </c>
      <c r="O558" s="88"/>
      <c r="P558" s="48">
        <f>P453+P458+P463+P468+P473+P478+P483+P488+P523+P528+P548+P553</f>
        <v>0</v>
      </c>
      <c r="Q558" s="120">
        <v>0</v>
      </c>
      <c r="R558" s="43">
        <f>R453+R458+R463+R468+R473+R478+R483+R488+R523+R528+R543+R548+R553</f>
        <v>0</v>
      </c>
      <c r="S558" s="120">
        <v>0</v>
      </c>
      <c r="T558" s="43">
        <f>T453+T458+T463+T468+T473+T478+T483+T488+T523+T528+T543+T548+T553</f>
        <v>0</v>
      </c>
      <c r="U558" s="120">
        <v>0</v>
      </c>
      <c r="V558" s="43">
        <f t="shared" si="505"/>
        <v>0</v>
      </c>
      <c r="W558" s="80">
        <f t="shared" si="505"/>
        <v>0</v>
      </c>
    </row>
    <row r="559" spans="1:23" s="33" customFormat="1" ht="12.75" customHeight="1">
      <c r="A559" s="358"/>
      <c r="B559" s="359"/>
      <c r="C559" s="359"/>
      <c r="D559" s="359"/>
      <c r="E559" s="42" t="s">
        <v>2</v>
      </c>
      <c r="F559" s="97">
        <f t="shared" si="506"/>
        <v>2.9401922043010749</v>
      </c>
      <c r="G559" s="48">
        <f>G454+G459+G464+G469+G474+G479+G484+G489+G494+G499+G504+G509+G514+G519+G524+G529+G534+G539+G549+G554</f>
        <v>2187.5029999999997</v>
      </c>
      <c r="H559" s="302">
        <v>0</v>
      </c>
      <c r="I559" s="43">
        <f>I544+I549</f>
        <v>420187.84</v>
      </c>
      <c r="J559" s="302">
        <v>0</v>
      </c>
      <c r="K559" s="43">
        <f t="shared" si="509"/>
        <v>116265.95</v>
      </c>
      <c r="L559" s="302">
        <v>0</v>
      </c>
      <c r="M559" s="48">
        <f t="shared" si="510"/>
        <v>5228806.22</v>
      </c>
      <c r="N559" s="48">
        <f t="shared" si="511"/>
        <v>5765260.0099999998</v>
      </c>
      <c r="O559" s="88"/>
      <c r="P559" s="48">
        <f>P454+P459+P464+P469+P474+P479+P484+P489+P524+P529+P549+P554</f>
        <v>0</v>
      </c>
      <c r="Q559" s="120">
        <v>0</v>
      </c>
      <c r="R559" s="43">
        <f>R454+R459+R464+R469+R474+R479+R484+R489+R524+R529+R544+R549+R554</f>
        <v>0</v>
      </c>
      <c r="S559" s="120">
        <v>0</v>
      </c>
      <c r="T559" s="43">
        <f>T454+T459+T464+T469+T474+T479+T484+T489+T524+T529+T544+T549+T554</f>
        <v>0</v>
      </c>
      <c r="U559" s="120">
        <v>0</v>
      </c>
      <c r="V559" s="43">
        <f t="shared" si="505"/>
        <v>0</v>
      </c>
      <c r="W559" s="80">
        <f t="shared" si="505"/>
        <v>0</v>
      </c>
    </row>
    <row r="560" spans="1:23" s="33" customFormat="1" ht="12.75" customHeight="1">
      <c r="A560" s="358"/>
      <c r="B560" s="359"/>
      <c r="C560" s="359"/>
      <c r="D560" s="359"/>
      <c r="E560" s="42" t="s">
        <v>3</v>
      </c>
      <c r="F560" s="97">
        <f t="shared" si="506"/>
        <v>1.6639408602150538</v>
      </c>
      <c r="G560" s="48">
        <f t="shared" si="507"/>
        <v>1237.972</v>
      </c>
      <c r="H560" s="302">
        <v>0</v>
      </c>
      <c r="I560" s="43">
        <f t="shared" si="508"/>
        <v>0</v>
      </c>
      <c r="J560" s="39">
        <v>0</v>
      </c>
      <c r="K560" s="43">
        <f t="shared" si="509"/>
        <v>0</v>
      </c>
      <c r="L560" s="39">
        <v>0</v>
      </c>
      <c r="M560" s="48">
        <f>M455+M460+M465+M470+M475+M480+M485+M490+M495+M500+M505+M510+M515+M520+M525+M530+M535+M540+M555</f>
        <v>2790900.3299999996</v>
      </c>
      <c r="N560" s="48">
        <f>N455+N460+N465+N470+N475+N480+N485+N490+N495+N500+N505+N510+N515+N520+N525+N530+N535+N540+N545+N550+N555</f>
        <v>2790900.3299999996</v>
      </c>
      <c r="O560" s="88"/>
      <c r="P560" s="48">
        <f>P455+P460+P465+P470+P475+P480+P485+P490+P525+P530+P550+P555</f>
        <v>0</v>
      </c>
      <c r="Q560" s="120">
        <v>0</v>
      </c>
      <c r="R560" s="43">
        <f>R455+R460+R465+R470+R475+R480+R485+R490+R525+R530+R545+R550+R555</f>
        <v>0</v>
      </c>
      <c r="S560" s="39">
        <v>0</v>
      </c>
      <c r="T560" s="43">
        <f>T455+T460+T465+T470+T475+T480+T485+T490+T525+T530+T545+T550+T555</f>
        <v>0</v>
      </c>
      <c r="U560" s="39">
        <v>0</v>
      </c>
      <c r="V560" s="43">
        <f t="shared" si="505"/>
        <v>0</v>
      </c>
      <c r="W560" s="80">
        <f t="shared" si="505"/>
        <v>0</v>
      </c>
    </row>
    <row r="561" spans="1:25" s="34" customFormat="1" ht="12.75" customHeight="1" thickBot="1">
      <c r="A561" s="386"/>
      <c r="B561" s="359"/>
      <c r="C561" s="359"/>
      <c r="D561" s="359"/>
      <c r="E561" s="38" t="s">
        <v>29</v>
      </c>
      <c r="F561" s="48">
        <f>F557+F558+F559+F560</f>
        <v>4.6041330645161285</v>
      </c>
      <c r="G561" s="48">
        <f>G557+G558+G559+G560</f>
        <v>3425.4749999999995</v>
      </c>
      <c r="H561" s="302" t="s">
        <v>135</v>
      </c>
      <c r="I561" s="43">
        <f>I557+I558+I559+I560</f>
        <v>420187.84</v>
      </c>
      <c r="J561" s="39" t="s">
        <v>135</v>
      </c>
      <c r="K561" s="43">
        <f>K557+K558+K559+K560</f>
        <v>116265.95</v>
      </c>
      <c r="L561" s="39" t="s">
        <v>135</v>
      </c>
      <c r="M561" s="43">
        <f>M557+M558+M559+M560</f>
        <v>8019706.5499999989</v>
      </c>
      <c r="N561" s="48">
        <f>N557+N558+N559+N560</f>
        <v>8556160.3399999999</v>
      </c>
      <c r="O561" s="89"/>
      <c r="P561" s="48">
        <f>P557+P558+P559+P560</f>
        <v>0</v>
      </c>
      <c r="Q561" s="120" t="s">
        <v>135</v>
      </c>
      <c r="R561" s="43">
        <f>R557+R558+R559+R560</f>
        <v>0</v>
      </c>
      <c r="S561" s="39" t="s">
        <v>135</v>
      </c>
      <c r="T561" s="43">
        <f>T557+T558+T559+T560</f>
        <v>0</v>
      </c>
      <c r="U561" s="39" t="s">
        <v>135</v>
      </c>
      <c r="V561" s="43">
        <f>V557+V558+V559+V560</f>
        <v>0</v>
      </c>
      <c r="W561" s="80">
        <f>W557+W558+W559+W560</f>
        <v>0</v>
      </c>
      <c r="X561" s="34">
        <v>3425.4752952460999</v>
      </c>
      <c r="Y561" s="132">
        <f>G561-X561</f>
        <v>-2.9524610044973087E-4</v>
      </c>
    </row>
    <row r="562" spans="1:25" s="33" customFormat="1" ht="14.25" customHeight="1">
      <c r="A562" s="366" t="s">
        <v>221</v>
      </c>
      <c r="B562" s="378" t="s">
        <v>30</v>
      </c>
      <c r="C562" s="368" t="s">
        <v>35</v>
      </c>
      <c r="D562" s="370" t="s">
        <v>47</v>
      </c>
      <c r="E562" s="63" t="s">
        <v>0</v>
      </c>
      <c r="F562" s="63"/>
      <c r="G562" s="2"/>
      <c r="H562" s="303"/>
      <c r="I562" s="1"/>
      <c r="J562" s="303"/>
      <c r="K562" s="1"/>
      <c r="L562" s="303">
        <v>832.68</v>
      </c>
      <c r="M562" s="37">
        <f t="shared" ref="M562:M563" si="512">ROUND(G562*L562,2)</f>
        <v>0</v>
      </c>
      <c r="N562" s="37">
        <f>ROUND(M562,2)</f>
        <v>0</v>
      </c>
      <c r="O562" s="86"/>
      <c r="P562" s="2"/>
      <c r="Q562" s="44"/>
      <c r="R562" s="1"/>
      <c r="S562" s="44"/>
      <c r="T562" s="1"/>
      <c r="U562" s="44"/>
      <c r="V562" s="41"/>
      <c r="W562" s="1"/>
    </row>
    <row r="563" spans="1:25" s="33" customFormat="1" ht="14.25" customHeight="1">
      <c r="A563" s="367"/>
      <c r="B563" s="379"/>
      <c r="C563" s="369"/>
      <c r="D563" s="349"/>
      <c r="E563" s="2" t="s">
        <v>1</v>
      </c>
      <c r="F563" s="2"/>
      <c r="G563" s="2"/>
      <c r="H563" s="303"/>
      <c r="I563" s="1"/>
      <c r="J563" s="303"/>
      <c r="K563" s="1"/>
      <c r="L563" s="303">
        <v>832.68</v>
      </c>
      <c r="M563" s="37">
        <f t="shared" si="512"/>
        <v>0</v>
      </c>
      <c r="N563" s="37">
        <f t="shared" ref="N563:N565" si="513">ROUND(M563,2)</f>
        <v>0</v>
      </c>
      <c r="O563" s="86"/>
      <c r="P563" s="2"/>
      <c r="Q563" s="44"/>
      <c r="R563" s="1"/>
      <c r="S563" s="44"/>
      <c r="T563" s="1"/>
      <c r="U563" s="44"/>
      <c r="V563" s="41"/>
      <c r="W563" s="1"/>
    </row>
    <row r="564" spans="1:25" s="33" customFormat="1" ht="14.25" customHeight="1">
      <c r="A564" s="367"/>
      <c r="B564" s="379"/>
      <c r="C564" s="369"/>
      <c r="D564" s="349"/>
      <c r="E564" s="2" t="s">
        <v>2</v>
      </c>
      <c r="F564" s="2"/>
      <c r="G564" s="2">
        <v>0</v>
      </c>
      <c r="H564" s="303"/>
      <c r="I564" s="1"/>
      <c r="J564" s="303"/>
      <c r="K564" s="1"/>
      <c r="L564" s="303">
        <v>832.68</v>
      </c>
      <c r="M564" s="37">
        <f>ROUND(G564*L564,2)</f>
        <v>0</v>
      </c>
      <c r="N564" s="37">
        <f t="shared" si="513"/>
        <v>0</v>
      </c>
      <c r="O564" s="86"/>
      <c r="P564" s="2"/>
      <c r="Q564" s="44"/>
      <c r="R564" s="1"/>
      <c r="S564" s="44"/>
      <c r="T564" s="1"/>
      <c r="U564" s="44">
        <v>810.42</v>
      </c>
      <c r="V564" s="37">
        <f>ROUND(P564*U564,2)</f>
        <v>0</v>
      </c>
      <c r="W564" s="37">
        <f>ROUND(V564*1.18,2)</f>
        <v>0</v>
      </c>
    </row>
    <row r="565" spans="1:25" s="33" customFormat="1" ht="14.25" customHeight="1">
      <c r="A565" s="367"/>
      <c r="B565" s="379"/>
      <c r="C565" s="369"/>
      <c r="D565" s="349"/>
      <c r="E565" s="2" t="s">
        <v>3</v>
      </c>
      <c r="F565" s="2"/>
      <c r="G565" s="2"/>
      <c r="H565" s="303"/>
      <c r="I565" s="1"/>
      <c r="J565" s="303"/>
      <c r="K565" s="1"/>
      <c r="L565" s="303">
        <v>832.68</v>
      </c>
      <c r="M565" s="37">
        <f t="shared" ref="M565" si="514">ROUND(G565*L565,2)</f>
        <v>0</v>
      </c>
      <c r="N565" s="37">
        <f t="shared" si="513"/>
        <v>0</v>
      </c>
      <c r="O565" s="86"/>
      <c r="P565" s="2"/>
      <c r="Q565" s="44"/>
      <c r="R565" s="1"/>
      <c r="S565" s="44"/>
      <c r="T565" s="1"/>
      <c r="U565" s="44"/>
      <c r="V565" s="41"/>
      <c r="W565" s="1"/>
    </row>
    <row r="566" spans="1:25" s="33" customFormat="1" ht="14.25" customHeight="1">
      <c r="A566" s="367"/>
      <c r="B566" s="379"/>
      <c r="C566" s="369"/>
      <c r="D566" s="349"/>
      <c r="E566" s="2" t="s">
        <v>29</v>
      </c>
      <c r="F566" s="2"/>
      <c r="G566" s="1">
        <f>SUM(G562:G565)</f>
        <v>0</v>
      </c>
      <c r="H566" s="303"/>
      <c r="I566" s="1">
        <f>SUM(I562:I565)</f>
        <v>0</v>
      </c>
      <c r="J566" s="303"/>
      <c r="K566" s="1">
        <f>SUM(K562:K565)</f>
        <v>0</v>
      </c>
      <c r="L566" s="303"/>
      <c r="M566" s="1">
        <f>SUM(M562:M565)</f>
        <v>0</v>
      </c>
      <c r="N566" s="1">
        <f>SUM(N562:N565)</f>
        <v>0</v>
      </c>
      <c r="O566" s="86"/>
      <c r="P566" s="2"/>
      <c r="Q566" s="44"/>
      <c r="R566" s="1"/>
      <c r="S566" s="44"/>
      <c r="T566" s="1"/>
      <c r="U566" s="44"/>
      <c r="V566" s="41"/>
      <c r="W566" s="1"/>
    </row>
    <row r="567" spans="1:25" ht="14.25" customHeight="1">
      <c r="A567" s="367"/>
      <c r="B567" s="379"/>
      <c r="C567" s="369"/>
      <c r="D567" s="349" t="s">
        <v>33</v>
      </c>
      <c r="E567" s="2" t="s">
        <v>0</v>
      </c>
      <c r="F567" s="2"/>
      <c r="G567" s="2"/>
      <c r="H567" s="303"/>
      <c r="I567" s="1"/>
      <c r="J567" s="303"/>
      <c r="K567" s="1"/>
      <c r="L567" s="303">
        <v>1982.68</v>
      </c>
      <c r="M567" s="37">
        <f t="shared" ref="M567:M568" si="515">ROUND(G567*L567,2)</f>
        <v>0</v>
      </c>
      <c r="N567" s="37">
        <f>ROUND(M567,2)</f>
        <v>0</v>
      </c>
      <c r="O567" s="86"/>
      <c r="P567" s="2"/>
      <c r="Q567" s="44"/>
      <c r="R567" s="1"/>
      <c r="S567" s="44"/>
      <c r="T567" s="1"/>
      <c r="U567" s="44"/>
      <c r="V567" s="41"/>
      <c r="W567" s="1"/>
    </row>
    <row r="568" spans="1:25" ht="14.25" customHeight="1">
      <c r="A568" s="367"/>
      <c r="B568" s="379"/>
      <c r="C568" s="369"/>
      <c r="D568" s="349"/>
      <c r="E568" s="2" t="s">
        <v>1</v>
      </c>
      <c r="F568" s="2"/>
      <c r="G568" s="2"/>
      <c r="H568" s="303"/>
      <c r="I568" s="1"/>
      <c r="J568" s="303"/>
      <c r="K568" s="1"/>
      <c r="L568" s="303">
        <v>1982.68</v>
      </c>
      <c r="M568" s="37">
        <f t="shared" si="515"/>
        <v>0</v>
      </c>
      <c r="N568" s="37">
        <f t="shared" ref="N568:N570" si="516">ROUND(M568,2)</f>
        <v>0</v>
      </c>
      <c r="O568" s="86"/>
      <c r="P568" s="2"/>
      <c r="Q568" s="44"/>
      <c r="R568" s="1"/>
      <c r="S568" s="44"/>
      <c r="T568" s="1"/>
      <c r="U568" s="44"/>
      <c r="V568" s="41"/>
      <c r="W568" s="1"/>
    </row>
    <row r="569" spans="1:25" ht="14.25" customHeight="1">
      <c r="A569" s="367"/>
      <c r="B569" s="379"/>
      <c r="C569" s="369"/>
      <c r="D569" s="349"/>
      <c r="E569" s="2" t="s">
        <v>2</v>
      </c>
      <c r="F569" s="2"/>
      <c r="G569" s="2">
        <v>27.713999999999999</v>
      </c>
      <c r="H569" s="303"/>
      <c r="I569" s="1"/>
      <c r="J569" s="303"/>
      <c r="K569" s="1"/>
      <c r="L569" s="303">
        <v>1982.68</v>
      </c>
      <c r="M569" s="37">
        <f>ROUND(G569*L569,2)</f>
        <v>54947.99</v>
      </c>
      <c r="N569" s="37">
        <f>ROUND(M569,2)</f>
        <v>54947.99</v>
      </c>
      <c r="O569" s="86"/>
      <c r="P569" s="2"/>
      <c r="Q569" s="44"/>
      <c r="R569" s="1"/>
      <c r="S569" s="44"/>
      <c r="T569" s="1"/>
      <c r="U569" s="44">
        <v>1649.4</v>
      </c>
      <c r="V569" s="37">
        <f>ROUND(P569*U569,2)</f>
        <v>0</v>
      </c>
      <c r="W569" s="37">
        <f>ROUND(V569*1.18,2)</f>
        <v>0</v>
      </c>
    </row>
    <row r="570" spans="1:25" ht="14.25" customHeight="1">
      <c r="A570" s="367"/>
      <c r="B570" s="379"/>
      <c r="C570" s="369"/>
      <c r="D570" s="349"/>
      <c r="E570" s="2" t="s">
        <v>3</v>
      </c>
      <c r="F570" s="2"/>
      <c r="G570" s="2">
        <v>0</v>
      </c>
      <c r="H570" s="303"/>
      <c r="I570" s="1"/>
      <c r="J570" s="303"/>
      <c r="K570" s="1"/>
      <c r="L570" s="303">
        <v>1982.68</v>
      </c>
      <c r="M570" s="37">
        <f t="shared" ref="M570" si="517">ROUND(G570*L570,2)</f>
        <v>0</v>
      </c>
      <c r="N570" s="37">
        <f t="shared" si="516"/>
        <v>0</v>
      </c>
      <c r="O570" s="86"/>
      <c r="P570" s="2"/>
      <c r="Q570" s="44"/>
      <c r="R570" s="1"/>
      <c r="S570" s="44"/>
      <c r="T570" s="1"/>
      <c r="U570" s="44"/>
      <c r="V570" s="41"/>
      <c r="W570" s="1"/>
    </row>
    <row r="571" spans="1:25" ht="14.25" customHeight="1">
      <c r="A571" s="367"/>
      <c r="B571" s="379"/>
      <c r="C571" s="369"/>
      <c r="D571" s="349"/>
      <c r="E571" s="2" t="s">
        <v>29</v>
      </c>
      <c r="F571" s="2"/>
      <c r="G571" s="1">
        <f>SUM(G567:G570)</f>
        <v>27.713999999999999</v>
      </c>
      <c r="H571" s="303"/>
      <c r="I571" s="1">
        <f>SUM(I567:I570)</f>
        <v>0</v>
      </c>
      <c r="J571" s="303"/>
      <c r="K571" s="1">
        <f>SUM(K567:K570)</f>
        <v>0</v>
      </c>
      <c r="L571" s="303"/>
      <c r="M571" s="1">
        <f>SUM(M567:M570)</f>
        <v>54947.99</v>
      </c>
      <c r="N571" s="1">
        <f>SUM(N567:N570)</f>
        <v>54947.99</v>
      </c>
      <c r="O571" s="86"/>
      <c r="P571" s="2"/>
      <c r="Q571" s="44"/>
      <c r="R571" s="1"/>
      <c r="S571" s="44"/>
      <c r="T571" s="1"/>
      <c r="U571" s="44"/>
      <c r="V571" s="41"/>
      <c r="W571" s="1"/>
    </row>
    <row r="572" spans="1:25" ht="14.25" customHeight="1">
      <c r="A572" s="367"/>
      <c r="B572" s="379"/>
      <c r="C572" s="369"/>
      <c r="D572" s="349" t="s">
        <v>48</v>
      </c>
      <c r="E572" s="2" t="s">
        <v>0</v>
      </c>
      <c r="F572" s="2"/>
      <c r="G572" s="2"/>
      <c r="H572" s="303"/>
      <c r="I572" s="1"/>
      <c r="J572" s="303"/>
      <c r="K572" s="1"/>
      <c r="L572" s="303">
        <v>832.68</v>
      </c>
      <c r="M572" s="37">
        <f t="shared" ref="M572:M573" si="518">ROUND(G572*L572,2)</f>
        <v>0</v>
      </c>
      <c r="N572" s="37">
        <f>ROUND(M572,2)</f>
        <v>0</v>
      </c>
      <c r="O572" s="86"/>
      <c r="P572" s="2"/>
      <c r="Q572" s="44"/>
      <c r="R572" s="1"/>
      <c r="S572" s="44"/>
      <c r="T572" s="1"/>
      <c r="U572" s="44"/>
      <c r="V572" s="41"/>
      <c r="W572" s="1"/>
    </row>
    <row r="573" spans="1:25" ht="14.25" customHeight="1">
      <c r="A573" s="367"/>
      <c r="B573" s="379"/>
      <c r="C573" s="369"/>
      <c r="D573" s="349"/>
      <c r="E573" s="2" t="s">
        <v>1</v>
      </c>
      <c r="F573" s="2"/>
      <c r="G573" s="2"/>
      <c r="H573" s="303"/>
      <c r="I573" s="1"/>
      <c r="J573" s="303"/>
      <c r="K573" s="1"/>
      <c r="L573" s="303">
        <v>832.68</v>
      </c>
      <c r="M573" s="37">
        <f t="shared" si="518"/>
        <v>0</v>
      </c>
      <c r="N573" s="37">
        <f t="shared" ref="N573:N575" si="519">ROUND(M573,2)</f>
        <v>0</v>
      </c>
      <c r="O573" s="86"/>
      <c r="P573" s="2"/>
      <c r="Q573" s="44"/>
      <c r="R573" s="1"/>
      <c r="S573" s="44"/>
      <c r="T573" s="1"/>
      <c r="U573" s="44"/>
      <c r="V573" s="41"/>
      <c r="W573" s="1"/>
    </row>
    <row r="574" spans="1:25" ht="14.25" customHeight="1">
      <c r="A574" s="367"/>
      <c r="B574" s="379"/>
      <c r="C574" s="369"/>
      <c r="D574" s="349"/>
      <c r="E574" s="2" t="s">
        <v>2</v>
      </c>
      <c r="F574" s="2"/>
      <c r="G574" s="2"/>
      <c r="H574" s="303"/>
      <c r="I574" s="1"/>
      <c r="J574" s="303"/>
      <c r="K574" s="1"/>
      <c r="L574" s="303">
        <v>832.68</v>
      </c>
      <c r="M574" s="37">
        <f>ROUND(G574*L574,2)</f>
        <v>0</v>
      </c>
      <c r="N574" s="37">
        <f t="shared" si="519"/>
        <v>0</v>
      </c>
      <c r="O574" s="86"/>
      <c r="P574" s="2"/>
      <c r="Q574" s="44"/>
      <c r="R574" s="1"/>
      <c r="S574" s="44"/>
      <c r="T574" s="1"/>
      <c r="U574" s="44"/>
      <c r="V574" s="41"/>
      <c r="W574" s="1"/>
    </row>
    <row r="575" spans="1:25" ht="14.25" customHeight="1">
      <c r="A575" s="367"/>
      <c r="B575" s="379"/>
      <c r="C575" s="369"/>
      <c r="D575" s="349"/>
      <c r="E575" s="2" t="s">
        <v>3</v>
      </c>
      <c r="F575" s="2"/>
      <c r="G575" s="2"/>
      <c r="H575" s="303"/>
      <c r="I575" s="1"/>
      <c r="J575" s="303"/>
      <c r="K575" s="1"/>
      <c r="L575" s="303">
        <v>832.68</v>
      </c>
      <c r="M575" s="37">
        <f t="shared" ref="M575" si="520">ROUND(G575*L575,2)</f>
        <v>0</v>
      </c>
      <c r="N575" s="37">
        <f t="shared" si="519"/>
        <v>0</v>
      </c>
      <c r="O575" s="86"/>
      <c r="P575" s="2"/>
      <c r="Q575" s="44"/>
      <c r="R575" s="1"/>
      <c r="S575" s="44"/>
      <c r="T575" s="1"/>
      <c r="U575" s="44"/>
      <c r="V575" s="41"/>
      <c r="W575" s="1"/>
    </row>
    <row r="576" spans="1:25" ht="14.25" customHeight="1">
      <c r="A576" s="367"/>
      <c r="B576" s="379"/>
      <c r="C576" s="369"/>
      <c r="D576" s="349"/>
      <c r="E576" s="2" t="s">
        <v>29</v>
      </c>
      <c r="F576" s="2"/>
      <c r="G576" s="1">
        <f>SUM(G572:G575)</f>
        <v>0</v>
      </c>
      <c r="H576" s="303"/>
      <c r="I576" s="1">
        <f>SUM(I572:I575)</f>
        <v>0</v>
      </c>
      <c r="J576" s="303"/>
      <c r="K576" s="1">
        <f>SUM(K572:K575)</f>
        <v>0</v>
      </c>
      <c r="L576" s="303"/>
      <c r="M576" s="1">
        <f>SUM(M572:M575)</f>
        <v>0</v>
      </c>
      <c r="N576" s="1">
        <f>SUM(N572:N575)</f>
        <v>0</v>
      </c>
      <c r="O576" s="86"/>
      <c r="P576" s="2"/>
      <c r="Q576" s="44"/>
      <c r="R576" s="1"/>
      <c r="S576" s="44"/>
      <c r="T576" s="1"/>
      <c r="U576" s="44"/>
      <c r="V576" s="41"/>
      <c r="W576" s="1"/>
    </row>
    <row r="577" spans="1:23" ht="14.25" customHeight="1">
      <c r="A577" s="367"/>
      <c r="B577" s="379"/>
      <c r="C577" s="369"/>
      <c r="D577" s="349" t="s">
        <v>32</v>
      </c>
      <c r="E577" s="2" t="s">
        <v>0</v>
      </c>
      <c r="F577" s="2"/>
      <c r="G577" s="2"/>
      <c r="H577" s="303"/>
      <c r="I577" s="1"/>
      <c r="J577" s="303"/>
      <c r="K577" s="1"/>
      <c r="L577" s="303">
        <v>1982.68</v>
      </c>
      <c r="M577" s="37">
        <f t="shared" ref="M577:M578" si="521">ROUND(G577*L577,2)</f>
        <v>0</v>
      </c>
      <c r="N577" s="37">
        <f>ROUND(M577,2)</f>
        <v>0</v>
      </c>
      <c r="O577" s="86"/>
      <c r="P577" s="2"/>
      <c r="Q577" s="44"/>
      <c r="R577" s="1"/>
      <c r="S577" s="44"/>
      <c r="T577" s="1"/>
      <c r="U577" s="44"/>
      <c r="V577" s="41"/>
      <c r="W577" s="1"/>
    </row>
    <row r="578" spans="1:23" ht="14.25" customHeight="1">
      <c r="A578" s="367"/>
      <c r="B578" s="379"/>
      <c r="C578" s="369"/>
      <c r="D578" s="349"/>
      <c r="E578" s="2" t="s">
        <v>1</v>
      </c>
      <c r="F578" s="2"/>
      <c r="G578" s="2"/>
      <c r="H578" s="303"/>
      <c r="I578" s="1"/>
      <c r="J578" s="303"/>
      <c r="K578" s="1"/>
      <c r="L578" s="303">
        <v>1982.68</v>
      </c>
      <c r="M578" s="37">
        <f t="shared" si="521"/>
        <v>0</v>
      </c>
      <c r="N578" s="37">
        <f t="shared" ref="N578:N580" si="522">ROUND(M578,2)</f>
        <v>0</v>
      </c>
      <c r="O578" s="86"/>
      <c r="P578" s="2"/>
      <c r="Q578" s="44"/>
      <c r="R578" s="1"/>
      <c r="S578" s="44"/>
      <c r="T578" s="1"/>
      <c r="U578" s="44"/>
      <c r="V578" s="41"/>
      <c r="W578" s="1"/>
    </row>
    <row r="579" spans="1:23" ht="14.25" customHeight="1">
      <c r="A579" s="367"/>
      <c r="B579" s="379"/>
      <c r="C579" s="369"/>
      <c r="D579" s="349"/>
      <c r="E579" s="2" t="s">
        <v>2</v>
      </c>
      <c r="F579" s="2"/>
      <c r="G579" s="2"/>
      <c r="H579" s="303"/>
      <c r="I579" s="1"/>
      <c r="J579" s="303"/>
      <c r="K579" s="1"/>
      <c r="L579" s="303">
        <v>1982.68</v>
      </c>
      <c r="M579" s="37">
        <f>ROUND(G579*L579,2)</f>
        <v>0</v>
      </c>
      <c r="N579" s="37">
        <f t="shared" si="522"/>
        <v>0</v>
      </c>
      <c r="O579" s="86"/>
      <c r="P579" s="2"/>
      <c r="Q579" s="44"/>
      <c r="R579" s="1"/>
      <c r="S579" s="44"/>
      <c r="T579" s="1"/>
      <c r="U579" s="44">
        <v>1649.4</v>
      </c>
      <c r="V579" s="37">
        <f>ROUND(P579*U579,2)</f>
        <v>0</v>
      </c>
      <c r="W579" s="37">
        <f>ROUND(V579*1.18,2)</f>
        <v>0</v>
      </c>
    </row>
    <row r="580" spans="1:23" ht="14.25" customHeight="1">
      <c r="A580" s="367"/>
      <c r="B580" s="379"/>
      <c r="C580" s="369"/>
      <c r="D580" s="349"/>
      <c r="E580" s="2" t="s">
        <v>3</v>
      </c>
      <c r="F580" s="2"/>
      <c r="G580" s="2"/>
      <c r="H580" s="303"/>
      <c r="I580" s="1"/>
      <c r="J580" s="303"/>
      <c r="K580" s="1"/>
      <c r="L580" s="303">
        <v>1982.68</v>
      </c>
      <c r="M580" s="37">
        <f t="shared" ref="M580" si="523">ROUND(G580*L580,2)</f>
        <v>0</v>
      </c>
      <c r="N580" s="37">
        <f t="shared" si="522"/>
        <v>0</v>
      </c>
      <c r="O580" s="86"/>
      <c r="P580" s="2"/>
      <c r="Q580" s="44"/>
      <c r="R580" s="1"/>
      <c r="S580" s="44"/>
      <c r="T580" s="1"/>
      <c r="U580" s="44"/>
      <c r="V580" s="41"/>
      <c r="W580" s="1"/>
    </row>
    <row r="581" spans="1:23" ht="14.25" customHeight="1">
      <c r="A581" s="367"/>
      <c r="B581" s="379"/>
      <c r="C581" s="369"/>
      <c r="D581" s="349"/>
      <c r="E581" s="2" t="s">
        <v>29</v>
      </c>
      <c r="F581" s="2"/>
      <c r="G581" s="1">
        <f>SUM(G577:G580)</f>
        <v>0</v>
      </c>
      <c r="H581" s="303"/>
      <c r="I581" s="1">
        <f>SUM(I577:I580)</f>
        <v>0</v>
      </c>
      <c r="J581" s="303"/>
      <c r="K581" s="1">
        <f>SUM(K577:K580)</f>
        <v>0</v>
      </c>
      <c r="L581" s="303"/>
      <c r="M581" s="1">
        <f>SUM(M577:M580)</f>
        <v>0</v>
      </c>
      <c r="N581" s="1">
        <f>SUM(N577:N580)</f>
        <v>0</v>
      </c>
      <c r="O581" s="86"/>
      <c r="P581" s="2"/>
      <c r="Q581" s="44"/>
      <c r="R581" s="1"/>
      <c r="S581" s="44"/>
      <c r="T581" s="1"/>
      <c r="U581" s="44"/>
      <c r="V581" s="41"/>
      <c r="W581" s="1"/>
    </row>
    <row r="582" spans="1:23" ht="14.25" customHeight="1">
      <c r="A582" s="367"/>
      <c r="B582" s="379"/>
      <c r="C582" s="361" t="s">
        <v>34</v>
      </c>
      <c r="D582" s="349" t="s">
        <v>411</v>
      </c>
      <c r="E582" s="2" t="s">
        <v>0</v>
      </c>
      <c r="F582" s="2"/>
      <c r="G582" s="2"/>
      <c r="H582" s="303"/>
      <c r="I582" s="1"/>
      <c r="J582" s="303"/>
      <c r="K582" s="1"/>
      <c r="L582" s="303">
        <v>832.68</v>
      </c>
      <c r="M582" s="37">
        <f>ROUND(G582*L582,2)</f>
        <v>0</v>
      </c>
      <c r="N582" s="37">
        <f>ROUND(M582,2)</f>
        <v>0</v>
      </c>
      <c r="O582" s="86"/>
      <c r="P582" s="2"/>
      <c r="Q582" s="44"/>
      <c r="R582" s="1"/>
      <c r="S582" s="44"/>
      <c r="T582" s="1"/>
      <c r="U582" s="44"/>
      <c r="V582" s="41"/>
      <c r="W582" s="1"/>
    </row>
    <row r="583" spans="1:23" ht="14.25" customHeight="1">
      <c r="A583" s="367"/>
      <c r="B583" s="379"/>
      <c r="C583" s="371"/>
      <c r="D583" s="349"/>
      <c r="E583" s="2" t="s">
        <v>1</v>
      </c>
      <c r="F583" s="2"/>
      <c r="G583" s="2"/>
      <c r="H583" s="303"/>
      <c r="I583" s="1"/>
      <c r="J583" s="303"/>
      <c r="K583" s="1"/>
      <c r="L583" s="303">
        <v>832.68</v>
      </c>
      <c r="M583" s="37">
        <f t="shared" ref="M583:M585" si="524">ROUND(G583*L583,2)</f>
        <v>0</v>
      </c>
      <c r="N583" s="37">
        <f t="shared" ref="N583:N584" si="525">ROUND(M583,2)</f>
        <v>0</v>
      </c>
      <c r="O583" s="86"/>
      <c r="P583" s="2"/>
      <c r="Q583" s="44"/>
      <c r="R583" s="1"/>
      <c r="S583" s="44"/>
      <c r="T583" s="1"/>
      <c r="U583" s="44"/>
      <c r="V583" s="41"/>
      <c r="W583" s="1"/>
    </row>
    <row r="584" spans="1:23" ht="14.25" customHeight="1">
      <c r="A584" s="367"/>
      <c r="B584" s="379"/>
      <c r="C584" s="371"/>
      <c r="D584" s="349"/>
      <c r="E584" s="2" t="s">
        <v>2</v>
      </c>
      <c r="F584" s="2"/>
      <c r="G584" s="2">
        <v>0</v>
      </c>
      <c r="H584" s="303"/>
      <c r="I584" s="1"/>
      <c r="J584" s="303"/>
      <c r="K584" s="1"/>
      <c r="L584" s="303">
        <v>832.68</v>
      </c>
      <c r="M584" s="37">
        <f t="shared" si="524"/>
        <v>0</v>
      </c>
      <c r="N584" s="37">
        <f t="shared" si="525"/>
        <v>0</v>
      </c>
      <c r="O584" s="86"/>
      <c r="P584" s="2"/>
      <c r="Q584" s="1"/>
      <c r="R584" s="1"/>
      <c r="S584" s="44"/>
      <c r="T584" s="1"/>
      <c r="U584" s="44"/>
      <c r="V584" s="41"/>
      <c r="W584" s="1"/>
    </row>
    <row r="585" spans="1:23" ht="14.25" customHeight="1">
      <c r="A585" s="367"/>
      <c r="B585" s="379"/>
      <c r="C585" s="371"/>
      <c r="D585" s="349"/>
      <c r="E585" s="2" t="s">
        <v>3</v>
      </c>
      <c r="F585" s="2"/>
      <c r="G585" s="2">
        <v>0.45200000000000001</v>
      </c>
      <c r="H585" s="303"/>
      <c r="I585" s="1"/>
      <c r="J585" s="303"/>
      <c r="K585" s="1"/>
      <c r="L585" s="303">
        <v>832.68</v>
      </c>
      <c r="M585" s="37">
        <f t="shared" si="524"/>
        <v>376.37</v>
      </c>
      <c r="N585" s="37">
        <f>ROUND(M585,2)</f>
        <v>376.37</v>
      </c>
      <c r="O585" s="86"/>
      <c r="P585" s="2"/>
      <c r="Q585" s="44"/>
      <c r="R585" s="1"/>
      <c r="S585" s="44"/>
      <c r="T585" s="1"/>
      <c r="U585" s="44"/>
      <c r="V585" s="41"/>
      <c r="W585" s="1"/>
    </row>
    <row r="586" spans="1:23" ht="14.25" customHeight="1">
      <c r="A586" s="367"/>
      <c r="B586" s="379"/>
      <c r="C586" s="371"/>
      <c r="D586" s="349"/>
      <c r="E586" s="2" t="s">
        <v>29</v>
      </c>
      <c r="F586" s="2"/>
      <c r="G586" s="1">
        <f>SUM(G582:G585)</f>
        <v>0.45200000000000001</v>
      </c>
      <c r="H586" s="303"/>
      <c r="I586" s="1">
        <f>SUM(I582:I585)</f>
        <v>0</v>
      </c>
      <c r="J586" s="303"/>
      <c r="K586" s="1">
        <f>SUM(K582:K585)</f>
        <v>0</v>
      </c>
      <c r="L586" s="303"/>
      <c r="M586" s="1">
        <f>SUM(M582:M585)</f>
        <v>376.37</v>
      </c>
      <c r="N586" s="1">
        <f>SUM(N582:N585)</f>
        <v>376.37</v>
      </c>
      <c r="O586" s="86"/>
      <c r="P586" s="2"/>
      <c r="Q586" s="44"/>
      <c r="R586" s="1"/>
      <c r="S586" s="44"/>
      <c r="T586" s="1"/>
      <c r="U586" s="44"/>
      <c r="V586" s="41"/>
      <c r="W586" s="1"/>
    </row>
    <row r="587" spans="1:23" ht="14.25" customHeight="1">
      <c r="A587" s="367"/>
      <c r="B587" s="379"/>
      <c r="C587" s="371"/>
      <c r="D587" s="349" t="s">
        <v>412</v>
      </c>
      <c r="E587" s="2" t="s">
        <v>0</v>
      </c>
      <c r="F587" s="2"/>
      <c r="G587" s="2"/>
      <c r="H587" s="1"/>
      <c r="I587" s="1"/>
      <c r="J587" s="303"/>
      <c r="K587" s="1"/>
      <c r="L587" s="303">
        <v>1982.68</v>
      </c>
      <c r="M587" s="37">
        <f>ROUND(G587*L587,2)</f>
        <v>0</v>
      </c>
      <c r="N587" s="37">
        <f>ROUND(M587,2)</f>
        <v>0</v>
      </c>
      <c r="O587" s="86"/>
      <c r="P587" s="2"/>
      <c r="Q587" s="1"/>
      <c r="R587" s="1"/>
      <c r="S587" s="44"/>
      <c r="T587" s="1"/>
      <c r="U587" s="44"/>
      <c r="V587" s="41"/>
      <c r="W587" s="1"/>
    </row>
    <row r="588" spans="1:23" ht="14.25" customHeight="1">
      <c r="A588" s="367"/>
      <c r="B588" s="379"/>
      <c r="C588" s="371"/>
      <c r="D588" s="349"/>
      <c r="E588" s="2" t="s">
        <v>1</v>
      </c>
      <c r="F588" s="2"/>
      <c r="G588" s="2"/>
      <c r="H588" s="1"/>
      <c r="I588" s="1"/>
      <c r="J588" s="303"/>
      <c r="K588" s="1"/>
      <c r="L588" s="303">
        <v>1982.68</v>
      </c>
      <c r="M588" s="37">
        <f t="shared" ref="M588:M590" si="526">ROUND(G588*L588,2)</f>
        <v>0</v>
      </c>
      <c r="N588" s="37">
        <f t="shared" ref="N588:N590" si="527">ROUND(M588,2)</f>
        <v>0</v>
      </c>
      <c r="O588" s="86"/>
      <c r="P588" s="2"/>
      <c r="Q588" s="1"/>
      <c r="R588" s="1"/>
      <c r="S588" s="44"/>
      <c r="T588" s="1"/>
      <c r="U588" s="44"/>
      <c r="V588" s="41"/>
      <c r="W588" s="1"/>
    </row>
    <row r="589" spans="1:23" ht="14.25" customHeight="1">
      <c r="A589" s="367"/>
      <c r="B589" s="379"/>
      <c r="C589" s="371"/>
      <c r="D589" s="349"/>
      <c r="E589" s="2" t="s">
        <v>2</v>
      </c>
      <c r="F589" s="2"/>
      <c r="G589" s="2">
        <v>11.134</v>
      </c>
      <c r="H589" s="1"/>
      <c r="I589" s="1"/>
      <c r="J589" s="303"/>
      <c r="K589" s="1"/>
      <c r="L589" s="303">
        <v>1982.68</v>
      </c>
      <c r="M589" s="37">
        <f t="shared" si="526"/>
        <v>22075.16</v>
      </c>
      <c r="N589" s="37">
        <f t="shared" si="527"/>
        <v>22075.16</v>
      </c>
      <c r="O589" s="86"/>
      <c r="P589" s="2"/>
      <c r="Q589" s="1"/>
      <c r="R589" s="1"/>
      <c r="S589" s="44"/>
      <c r="T589" s="1"/>
      <c r="U589" s="44"/>
      <c r="V589" s="41"/>
      <c r="W589" s="1"/>
    </row>
    <row r="590" spans="1:23" ht="14.25" customHeight="1">
      <c r="A590" s="367"/>
      <c r="B590" s="379"/>
      <c r="C590" s="371"/>
      <c r="D590" s="349"/>
      <c r="E590" s="2" t="s">
        <v>3</v>
      </c>
      <c r="F590" s="2"/>
      <c r="G590" s="2">
        <v>3.4620000000000002</v>
      </c>
      <c r="H590" s="1"/>
      <c r="I590" s="1"/>
      <c r="J590" s="303"/>
      <c r="K590" s="1"/>
      <c r="L590" s="303">
        <v>1982.68</v>
      </c>
      <c r="M590" s="37">
        <f t="shared" si="526"/>
        <v>6864.04</v>
      </c>
      <c r="N590" s="37">
        <f t="shared" si="527"/>
        <v>6864.04</v>
      </c>
      <c r="O590" s="86"/>
      <c r="P590" s="2"/>
      <c r="Q590" s="1"/>
      <c r="R590" s="1"/>
      <c r="S590" s="44"/>
      <c r="T590" s="1"/>
      <c r="U590" s="44"/>
      <c r="V590" s="41"/>
      <c r="W590" s="1"/>
    </row>
    <row r="591" spans="1:23" ht="14.25" customHeight="1">
      <c r="A591" s="367"/>
      <c r="B591" s="379"/>
      <c r="C591" s="371"/>
      <c r="D591" s="349"/>
      <c r="E591" s="2" t="s">
        <v>29</v>
      </c>
      <c r="F591" s="2"/>
      <c r="G591" s="1">
        <f>SUM(G587:G590)</f>
        <v>14.596</v>
      </c>
      <c r="H591" s="303"/>
      <c r="I591" s="1">
        <f>SUM(I587:I590)</f>
        <v>0</v>
      </c>
      <c r="J591" s="303"/>
      <c r="K591" s="1">
        <f>SUM(K587:K590)</f>
        <v>0</v>
      </c>
      <c r="L591" s="303"/>
      <c r="M591" s="1">
        <f>SUM(M587:M590)</f>
        <v>28939.200000000001</v>
      </c>
      <c r="N591" s="1">
        <f>SUM(N587:N590)</f>
        <v>28939.200000000001</v>
      </c>
      <c r="O591" s="86"/>
      <c r="P591" s="2"/>
      <c r="Q591" s="1"/>
      <c r="R591" s="1"/>
      <c r="S591" s="44"/>
      <c r="T591" s="1"/>
      <c r="U591" s="44"/>
      <c r="V591" s="41"/>
      <c r="W591" s="1"/>
    </row>
    <row r="592" spans="1:23" ht="14.25" customHeight="1">
      <c r="A592" s="367"/>
      <c r="B592" s="379"/>
      <c r="C592" s="371"/>
      <c r="D592" s="349" t="s">
        <v>413</v>
      </c>
      <c r="E592" s="2" t="s">
        <v>0</v>
      </c>
      <c r="F592" s="2"/>
      <c r="G592" s="2"/>
      <c r="H592" s="1"/>
      <c r="I592" s="1"/>
      <c r="J592" s="303"/>
      <c r="K592" s="1"/>
      <c r="L592" s="303">
        <v>1641.02</v>
      </c>
      <c r="M592" s="37">
        <f t="shared" ref="M592:M593" si="528">ROUND(G592*L592,2)</f>
        <v>0</v>
      </c>
      <c r="N592" s="37">
        <f>ROUND(M592,2)</f>
        <v>0</v>
      </c>
      <c r="O592" s="86"/>
      <c r="P592" s="2"/>
      <c r="Q592" s="1"/>
      <c r="R592" s="1"/>
      <c r="S592" s="44"/>
      <c r="T592" s="1"/>
      <c r="U592" s="44"/>
      <c r="V592" s="41"/>
      <c r="W592" s="1"/>
    </row>
    <row r="593" spans="1:23" ht="14.25" customHeight="1">
      <c r="A593" s="367"/>
      <c r="B593" s="379"/>
      <c r="C593" s="371"/>
      <c r="D593" s="349"/>
      <c r="E593" s="2" t="s">
        <v>1</v>
      </c>
      <c r="F593" s="2"/>
      <c r="G593" s="2"/>
      <c r="H593" s="1"/>
      <c r="I593" s="1"/>
      <c r="J593" s="303"/>
      <c r="K593" s="1"/>
      <c r="L593" s="303">
        <v>1641.02</v>
      </c>
      <c r="M593" s="37">
        <f t="shared" si="528"/>
        <v>0</v>
      </c>
      <c r="N593" s="37">
        <f t="shared" ref="N593:N595" si="529">ROUND(M593,2)</f>
        <v>0</v>
      </c>
      <c r="O593" s="86"/>
      <c r="P593" s="2"/>
      <c r="Q593" s="1"/>
      <c r="R593" s="1"/>
      <c r="S593" s="44"/>
      <c r="T593" s="1"/>
      <c r="U593" s="44"/>
      <c r="V593" s="41"/>
      <c r="W593" s="1"/>
    </row>
    <row r="594" spans="1:23" ht="14.25" customHeight="1">
      <c r="A594" s="367"/>
      <c r="B594" s="379"/>
      <c r="C594" s="371"/>
      <c r="D594" s="349"/>
      <c r="E594" s="2" t="s">
        <v>2</v>
      </c>
      <c r="F594" s="2"/>
      <c r="G594" s="79">
        <v>33.619</v>
      </c>
      <c r="H594" s="1"/>
      <c r="I594" s="1"/>
      <c r="J594" s="303"/>
      <c r="K594" s="1"/>
      <c r="L594" s="303">
        <v>1641.02</v>
      </c>
      <c r="M594" s="37">
        <f>ROUND(G594*L594,2)</f>
        <v>55169.45</v>
      </c>
      <c r="N594" s="37">
        <f t="shared" si="529"/>
        <v>55169.45</v>
      </c>
      <c r="O594" s="86"/>
      <c r="P594" s="79"/>
      <c r="Q594" s="1"/>
      <c r="R594" s="1"/>
      <c r="S594" s="44"/>
      <c r="T594" s="1"/>
      <c r="U594" s="44">
        <v>810.42</v>
      </c>
      <c r="V594" s="37">
        <f>ROUND(P594*U594,2)</f>
        <v>0</v>
      </c>
      <c r="W594" s="37">
        <f>ROUND(V594*1.18,2)</f>
        <v>0</v>
      </c>
    </row>
    <row r="595" spans="1:23" ht="14.25" customHeight="1">
      <c r="A595" s="367"/>
      <c r="B595" s="379"/>
      <c r="C595" s="371"/>
      <c r="D595" s="349"/>
      <c r="E595" s="2" t="s">
        <v>3</v>
      </c>
      <c r="F595" s="2"/>
      <c r="G595" s="2">
        <v>601.04700000000003</v>
      </c>
      <c r="H595" s="1"/>
      <c r="I595" s="1"/>
      <c r="J595" s="303"/>
      <c r="K595" s="1"/>
      <c r="L595" s="303">
        <v>1641.02</v>
      </c>
      <c r="M595" s="37">
        <f>ROUND(G595*L595,2)</f>
        <v>986330.15</v>
      </c>
      <c r="N595" s="37">
        <f t="shared" si="529"/>
        <v>986330.15</v>
      </c>
      <c r="O595" s="86"/>
      <c r="P595" s="2"/>
      <c r="Q595" s="1"/>
      <c r="R595" s="1"/>
      <c r="S595" s="44"/>
      <c r="T595" s="1"/>
      <c r="U595" s="44">
        <v>810.42</v>
      </c>
      <c r="V595" s="37">
        <f>ROUND(P595*U595,2)</f>
        <v>0</v>
      </c>
      <c r="W595" s="37">
        <f>ROUND(V595*1.18,2)</f>
        <v>0</v>
      </c>
    </row>
    <row r="596" spans="1:23" ht="14.25" customHeight="1">
      <c r="A596" s="367"/>
      <c r="B596" s="379"/>
      <c r="C596" s="371"/>
      <c r="D596" s="349"/>
      <c r="E596" s="2" t="s">
        <v>29</v>
      </c>
      <c r="F596" s="2"/>
      <c r="G596" s="1">
        <f>SUM(G592:G595)</f>
        <v>634.66600000000005</v>
      </c>
      <c r="H596" s="303"/>
      <c r="I596" s="1">
        <f>SUM(I592:I595)</f>
        <v>0</v>
      </c>
      <c r="J596" s="303"/>
      <c r="K596" s="1">
        <f>SUM(K592:K595)</f>
        <v>0</v>
      </c>
      <c r="L596" s="303"/>
      <c r="M596" s="1">
        <f>SUM(M592:M595)</f>
        <v>1041499.6</v>
      </c>
      <c r="N596" s="1">
        <f>SUM(N592:N595)</f>
        <v>1041499.6</v>
      </c>
      <c r="O596" s="86"/>
      <c r="P596" s="2"/>
      <c r="Q596" s="1"/>
      <c r="R596" s="1"/>
      <c r="S596" s="44"/>
      <c r="T596" s="1"/>
      <c r="U596" s="44"/>
      <c r="V596" s="41"/>
      <c r="W596" s="1"/>
    </row>
    <row r="597" spans="1:23" ht="14.25" customHeight="1">
      <c r="A597" s="367"/>
      <c r="B597" s="379"/>
      <c r="C597" s="371"/>
      <c r="D597" s="349" t="s">
        <v>414</v>
      </c>
      <c r="E597" s="2" t="s">
        <v>0</v>
      </c>
      <c r="F597" s="2"/>
      <c r="G597" s="2"/>
      <c r="H597" s="1"/>
      <c r="I597" s="1"/>
      <c r="J597" s="303"/>
      <c r="K597" s="1"/>
      <c r="L597" s="303">
        <v>3291.02</v>
      </c>
      <c r="M597" s="37">
        <f t="shared" ref="M597:M600" si="530">ROUND(G597*L597,2)</f>
        <v>0</v>
      </c>
      <c r="N597" s="37">
        <f>ROUND(M597,2)</f>
        <v>0</v>
      </c>
      <c r="O597" s="86"/>
      <c r="P597" s="2"/>
      <c r="Q597" s="1"/>
      <c r="R597" s="1"/>
      <c r="S597" s="44"/>
      <c r="T597" s="1"/>
      <c r="U597" s="44"/>
      <c r="V597" s="41"/>
      <c r="W597" s="1"/>
    </row>
    <row r="598" spans="1:23" ht="14.25" customHeight="1">
      <c r="A598" s="367"/>
      <c r="B598" s="379"/>
      <c r="C598" s="371"/>
      <c r="D598" s="349"/>
      <c r="E598" s="2" t="s">
        <v>1</v>
      </c>
      <c r="F598" s="2"/>
      <c r="G598" s="2"/>
      <c r="H598" s="1"/>
      <c r="I598" s="1"/>
      <c r="J598" s="303"/>
      <c r="K598" s="1"/>
      <c r="L598" s="303">
        <v>3291.02</v>
      </c>
      <c r="M598" s="37">
        <f t="shared" si="530"/>
        <v>0</v>
      </c>
      <c r="N598" s="37">
        <f t="shared" ref="N598:N600" si="531">ROUND(M598,2)</f>
        <v>0</v>
      </c>
      <c r="O598" s="86"/>
      <c r="P598" s="2"/>
      <c r="Q598" s="1"/>
      <c r="R598" s="1"/>
      <c r="S598" s="44"/>
      <c r="T598" s="1"/>
      <c r="U598" s="44"/>
      <c r="V598" s="41"/>
      <c r="W598" s="1"/>
    </row>
    <row r="599" spans="1:23" ht="14.25" customHeight="1">
      <c r="A599" s="367"/>
      <c r="B599" s="379"/>
      <c r="C599" s="371"/>
      <c r="D599" s="349"/>
      <c r="E599" s="2" t="s">
        <v>2</v>
      </c>
      <c r="F599" s="2"/>
      <c r="G599" s="79">
        <v>17.736999999999998</v>
      </c>
      <c r="H599" s="1"/>
      <c r="I599" s="1"/>
      <c r="J599" s="303"/>
      <c r="K599" s="1"/>
      <c r="L599" s="303">
        <v>3291.02</v>
      </c>
      <c r="M599" s="37">
        <f t="shared" si="530"/>
        <v>58372.82</v>
      </c>
      <c r="N599" s="37">
        <f t="shared" si="531"/>
        <v>58372.82</v>
      </c>
      <c r="O599" s="86"/>
      <c r="P599" s="79"/>
      <c r="Q599" s="1"/>
      <c r="R599" s="1"/>
      <c r="S599" s="44"/>
      <c r="T599" s="1"/>
      <c r="U599" s="44">
        <v>1649.4</v>
      </c>
      <c r="V599" s="37">
        <f t="shared" ref="V599:V600" si="532">ROUND(P599*U599,2)</f>
        <v>0</v>
      </c>
      <c r="W599" s="37">
        <f t="shared" ref="W599:W600" si="533">ROUND(V599*1.18,2)</f>
        <v>0</v>
      </c>
    </row>
    <row r="600" spans="1:23" ht="14.25" customHeight="1">
      <c r="A600" s="367"/>
      <c r="B600" s="379"/>
      <c r="C600" s="371"/>
      <c r="D600" s="349"/>
      <c r="E600" s="2" t="s">
        <v>3</v>
      </c>
      <c r="F600" s="2"/>
      <c r="G600" s="2">
        <v>178.078</v>
      </c>
      <c r="H600" s="1"/>
      <c r="I600" s="1"/>
      <c r="J600" s="303"/>
      <c r="K600" s="1"/>
      <c r="L600" s="303">
        <v>3291.02</v>
      </c>
      <c r="M600" s="37">
        <f t="shared" si="530"/>
        <v>586058.26</v>
      </c>
      <c r="N600" s="37">
        <f t="shared" si="531"/>
        <v>586058.26</v>
      </c>
      <c r="O600" s="86"/>
      <c r="P600" s="2"/>
      <c r="Q600" s="1"/>
      <c r="R600" s="1"/>
      <c r="S600" s="44"/>
      <c r="T600" s="1"/>
      <c r="U600" s="44">
        <v>1649.4</v>
      </c>
      <c r="V600" s="37">
        <f t="shared" si="532"/>
        <v>0</v>
      </c>
      <c r="W600" s="37">
        <f t="shared" si="533"/>
        <v>0</v>
      </c>
    </row>
    <row r="601" spans="1:23" ht="14.25" customHeight="1">
      <c r="A601" s="367"/>
      <c r="B601" s="379"/>
      <c r="C601" s="372"/>
      <c r="D601" s="349"/>
      <c r="E601" s="2" t="s">
        <v>29</v>
      </c>
      <c r="F601" s="2"/>
      <c r="G601" s="1">
        <f>SUM(G597:G600)</f>
        <v>195.815</v>
      </c>
      <c r="H601" s="303"/>
      <c r="I601" s="1">
        <f>SUM(I597:I600)</f>
        <v>0</v>
      </c>
      <c r="J601" s="303"/>
      <c r="K601" s="1">
        <f>SUM(K597:K600)</f>
        <v>0</v>
      </c>
      <c r="L601" s="303"/>
      <c r="M601" s="1">
        <f>SUM(M597:M600)</f>
        <v>644431.07999999996</v>
      </c>
      <c r="N601" s="1">
        <f>SUM(N597:N600)</f>
        <v>644431.07999999996</v>
      </c>
      <c r="O601" s="86"/>
      <c r="P601" s="2"/>
      <c r="Q601" s="1"/>
      <c r="R601" s="1"/>
      <c r="S601" s="44"/>
      <c r="T601" s="1"/>
      <c r="U601" s="44"/>
      <c r="V601" s="41"/>
      <c r="W601" s="1"/>
    </row>
    <row r="602" spans="1:23" s="95" customFormat="1" ht="14.25" customHeight="1">
      <c r="A602" s="367"/>
      <c r="B602" s="379"/>
      <c r="C602" s="361" t="s">
        <v>34</v>
      </c>
      <c r="D602" s="349" t="s">
        <v>415</v>
      </c>
      <c r="E602" s="2" t="s">
        <v>0</v>
      </c>
      <c r="F602" s="2"/>
      <c r="G602" s="2"/>
      <c r="H602" s="303"/>
      <c r="I602" s="1"/>
      <c r="J602" s="303"/>
      <c r="K602" s="1"/>
      <c r="L602" s="303">
        <v>832.68</v>
      </c>
      <c r="M602" s="37">
        <f>ROUND(G602*L602,2)</f>
        <v>0</v>
      </c>
      <c r="N602" s="37">
        <f>ROUND(M602,2)</f>
        <v>0</v>
      </c>
      <c r="O602" s="86"/>
      <c r="P602" s="2"/>
      <c r="Q602" s="303"/>
      <c r="R602" s="1"/>
      <c r="S602" s="303"/>
      <c r="T602" s="1"/>
      <c r="U602" s="303"/>
      <c r="V602" s="41"/>
      <c r="W602" s="1"/>
    </row>
    <row r="603" spans="1:23" s="95" customFormat="1" ht="14.25" customHeight="1">
      <c r="A603" s="367"/>
      <c r="B603" s="379"/>
      <c r="C603" s="371"/>
      <c r="D603" s="349"/>
      <c r="E603" s="2" t="s">
        <v>1</v>
      </c>
      <c r="F603" s="2"/>
      <c r="G603" s="2"/>
      <c r="H603" s="303"/>
      <c r="I603" s="1"/>
      <c r="J603" s="303"/>
      <c r="K603" s="1"/>
      <c r="L603" s="303">
        <v>832.68</v>
      </c>
      <c r="M603" s="37">
        <f t="shared" ref="M603:M605" si="534">ROUND(G603*L603,2)</f>
        <v>0</v>
      </c>
      <c r="N603" s="37">
        <f t="shared" ref="N603:N605" si="535">ROUND(M603,2)</f>
        <v>0</v>
      </c>
      <c r="O603" s="86"/>
      <c r="P603" s="2"/>
      <c r="Q603" s="303"/>
      <c r="R603" s="1"/>
      <c r="S603" s="303"/>
      <c r="T603" s="1"/>
      <c r="U603" s="303"/>
      <c r="V603" s="41"/>
      <c r="W603" s="1"/>
    </row>
    <row r="604" spans="1:23" s="95" customFormat="1" ht="14.25" customHeight="1">
      <c r="A604" s="367"/>
      <c r="B604" s="379"/>
      <c r="C604" s="371"/>
      <c r="D604" s="349"/>
      <c r="E604" s="2" t="s">
        <v>2</v>
      </c>
      <c r="F604" s="2"/>
      <c r="G604" s="2">
        <v>0</v>
      </c>
      <c r="H604" s="303"/>
      <c r="I604" s="1"/>
      <c r="J604" s="303"/>
      <c r="K604" s="1"/>
      <c r="L604" s="303">
        <v>832.68</v>
      </c>
      <c r="M604" s="37">
        <f t="shared" si="534"/>
        <v>0</v>
      </c>
      <c r="N604" s="37">
        <f t="shared" si="535"/>
        <v>0</v>
      </c>
      <c r="O604" s="86"/>
      <c r="P604" s="2"/>
      <c r="Q604" s="1"/>
      <c r="R604" s="1"/>
      <c r="S604" s="303"/>
      <c r="T604" s="1"/>
      <c r="U604" s="303"/>
      <c r="V604" s="41"/>
      <c r="W604" s="1"/>
    </row>
    <row r="605" spans="1:23" s="95" customFormat="1" ht="14.25" customHeight="1">
      <c r="A605" s="367"/>
      <c r="B605" s="379"/>
      <c r="C605" s="371"/>
      <c r="D605" s="349"/>
      <c r="E605" s="2" t="s">
        <v>3</v>
      </c>
      <c r="F605" s="2"/>
      <c r="G605" s="2">
        <v>0.52500000000000002</v>
      </c>
      <c r="H605" s="303"/>
      <c r="I605" s="1"/>
      <c r="J605" s="303"/>
      <c r="K605" s="1"/>
      <c r="L605" s="303">
        <v>832.68</v>
      </c>
      <c r="M605" s="37">
        <f t="shared" si="534"/>
        <v>437.16</v>
      </c>
      <c r="N605" s="37">
        <f t="shared" si="535"/>
        <v>437.16</v>
      </c>
      <c r="O605" s="86"/>
      <c r="P605" s="2"/>
      <c r="Q605" s="303"/>
      <c r="R605" s="1"/>
      <c r="S605" s="303"/>
      <c r="T605" s="1"/>
      <c r="U605" s="303"/>
      <c r="V605" s="41"/>
      <c r="W605" s="1"/>
    </row>
    <row r="606" spans="1:23" s="95" customFormat="1" ht="14.25" customHeight="1">
      <c r="A606" s="367"/>
      <c r="B606" s="379"/>
      <c r="C606" s="371"/>
      <c r="D606" s="349"/>
      <c r="E606" s="2" t="s">
        <v>29</v>
      </c>
      <c r="F606" s="2"/>
      <c r="G606" s="1">
        <f>SUM(G602:G605)</f>
        <v>0.52500000000000002</v>
      </c>
      <c r="H606" s="303"/>
      <c r="I606" s="1">
        <f>SUM(I602:I605)</f>
        <v>0</v>
      </c>
      <c r="J606" s="303"/>
      <c r="K606" s="1">
        <f>SUM(K602:K605)</f>
        <v>0</v>
      </c>
      <c r="L606" s="303"/>
      <c r="M606" s="1">
        <f>SUM(M602:M605)</f>
        <v>437.16</v>
      </c>
      <c r="N606" s="1">
        <f>SUM(N602:N605)</f>
        <v>437.16</v>
      </c>
      <c r="O606" s="86"/>
      <c r="P606" s="2"/>
      <c r="Q606" s="303"/>
      <c r="R606" s="1"/>
      <c r="S606" s="303"/>
      <c r="T606" s="1"/>
      <c r="U606" s="303"/>
      <c r="V606" s="41"/>
      <c r="W606" s="1"/>
    </row>
    <row r="607" spans="1:23" s="95" customFormat="1" ht="14.25" customHeight="1">
      <c r="A607" s="367"/>
      <c r="B607" s="379"/>
      <c r="C607" s="371"/>
      <c r="D607" s="349" t="s">
        <v>416</v>
      </c>
      <c r="E607" s="2" t="s">
        <v>0</v>
      </c>
      <c r="F607" s="2"/>
      <c r="G607" s="2"/>
      <c r="H607" s="1"/>
      <c r="I607" s="1"/>
      <c r="J607" s="303"/>
      <c r="K607" s="1"/>
      <c r="L607" s="303">
        <v>1982.68</v>
      </c>
      <c r="M607" s="37">
        <f>ROUND(G607*L607,2)</f>
        <v>0</v>
      </c>
      <c r="N607" s="37">
        <f>ROUND(M607,2)</f>
        <v>0</v>
      </c>
      <c r="O607" s="86"/>
      <c r="P607" s="2"/>
      <c r="Q607" s="1"/>
      <c r="R607" s="1"/>
      <c r="S607" s="303"/>
      <c r="T607" s="1"/>
      <c r="U607" s="303"/>
      <c r="V607" s="41"/>
      <c r="W607" s="1"/>
    </row>
    <row r="608" spans="1:23" s="95" customFormat="1" ht="14.25" customHeight="1">
      <c r="A608" s="367"/>
      <c r="B608" s="379"/>
      <c r="C608" s="371"/>
      <c r="D608" s="349"/>
      <c r="E608" s="2" t="s">
        <v>1</v>
      </c>
      <c r="F608" s="2"/>
      <c r="G608" s="2"/>
      <c r="H608" s="1"/>
      <c r="I608" s="1"/>
      <c r="J608" s="303"/>
      <c r="K608" s="1"/>
      <c r="L608" s="303">
        <v>1982.68</v>
      </c>
      <c r="M608" s="37">
        <f t="shared" ref="M608:M610" si="536">ROUND(G608*L608,2)</f>
        <v>0</v>
      </c>
      <c r="N608" s="37">
        <f t="shared" ref="N608:N610" si="537">ROUND(M608,2)</f>
        <v>0</v>
      </c>
      <c r="O608" s="86"/>
      <c r="P608" s="2"/>
      <c r="Q608" s="1"/>
      <c r="R608" s="1"/>
      <c r="S608" s="303"/>
      <c r="T608" s="1"/>
      <c r="U608" s="303"/>
      <c r="V608" s="41"/>
      <c r="W608" s="1"/>
    </row>
    <row r="609" spans="1:23" s="95" customFormat="1" ht="14.25" customHeight="1">
      <c r="A609" s="367"/>
      <c r="B609" s="379"/>
      <c r="C609" s="371"/>
      <c r="D609" s="349"/>
      <c r="E609" s="2" t="s">
        <v>2</v>
      </c>
      <c r="F609" s="2"/>
      <c r="G609" s="2">
        <v>30.73</v>
      </c>
      <c r="H609" s="1"/>
      <c r="I609" s="1"/>
      <c r="J609" s="303"/>
      <c r="K609" s="1"/>
      <c r="L609" s="303">
        <v>1982.68</v>
      </c>
      <c r="M609" s="37">
        <f t="shared" si="536"/>
        <v>60927.76</v>
      </c>
      <c r="N609" s="37">
        <f t="shared" si="537"/>
        <v>60927.76</v>
      </c>
      <c r="O609" s="86"/>
      <c r="P609" s="2"/>
      <c r="Q609" s="1"/>
      <c r="R609" s="1"/>
      <c r="S609" s="303"/>
      <c r="T609" s="1"/>
      <c r="U609" s="303"/>
      <c r="V609" s="41"/>
      <c r="W609" s="1"/>
    </row>
    <row r="610" spans="1:23" s="95" customFormat="1" ht="14.25" customHeight="1">
      <c r="A610" s="367"/>
      <c r="B610" s="379"/>
      <c r="C610" s="371"/>
      <c r="D610" s="349"/>
      <c r="E610" s="2" t="s">
        <v>3</v>
      </c>
      <c r="F610" s="2"/>
      <c r="G610" s="2">
        <v>11.771000000000001</v>
      </c>
      <c r="H610" s="1"/>
      <c r="I610" s="1"/>
      <c r="J610" s="303"/>
      <c r="K610" s="1"/>
      <c r="L610" s="303">
        <v>1982.68</v>
      </c>
      <c r="M610" s="37">
        <f t="shared" si="536"/>
        <v>23338.13</v>
      </c>
      <c r="N610" s="37">
        <f t="shared" si="537"/>
        <v>23338.13</v>
      </c>
      <c r="O610" s="86"/>
      <c r="P610" s="2"/>
      <c r="Q610" s="1"/>
      <c r="R610" s="1"/>
      <c r="S610" s="303"/>
      <c r="T610" s="1"/>
      <c r="U610" s="303"/>
      <c r="V610" s="41"/>
      <c r="W610" s="1"/>
    </row>
    <row r="611" spans="1:23" s="95" customFormat="1" ht="14.25" customHeight="1">
      <c r="A611" s="367"/>
      <c r="B611" s="379"/>
      <c r="C611" s="371"/>
      <c r="D611" s="349"/>
      <c r="E611" s="2" t="s">
        <v>29</v>
      </c>
      <c r="F611" s="2"/>
      <c r="G611" s="1">
        <f>SUM(G607:G610)</f>
        <v>42.501000000000005</v>
      </c>
      <c r="H611" s="303"/>
      <c r="I611" s="1">
        <f>SUM(I607:I610)</f>
        <v>0</v>
      </c>
      <c r="J611" s="303"/>
      <c r="K611" s="1">
        <f>SUM(K607:K610)</f>
        <v>0</v>
      </c>
      <c r="L611" s="303"/>
      <c r="M611" s="1">
        <f>SUM(M607:M610)</f>
        <v>84265.89</v>
      </c>
      <c r="N611" s="1">
        <f>SUM(N607:N610)</f>
        <v>84265.89</v>
      </c>
      <c r="O611" s="86"/>
      <c r="P611" s="2"/>
      <c r="Q611" s="1"/>
      <c r="R611" s="1"/>
      <c r="S611" s="303"/>
      <c r="T611" s="1"/>
      <c r="U611" s="303"/>
      <c r="V611" s="41"/>
      <c r="W611" s="1"/>
    </row>
    <row r="612" spans="1:23" s="95" customFormat="1" ht="14.25" customHeight="1">
      <c r="A612" s="367"/>
      <c r="B612" s="379"/>
      <c r="C612" s="371"/>
      <c r="D612" s="349" t="s">
        <v>417</v>
      </c>
      <c r="E612" s="2" t="s">
        <v>0</v>
      </c>
      <c r="F612" s="2"/>
      <c r="G612" s="2"/>
      <c r="H612" s="1"/>
      <c r="I612" s="1"/>
      <c r="J612" s="303"/>
      <c r="K612" s="1"/>
      <c r="L612" s="303">
        <v>832.68</v>
      </c>
      <c r="M612" s="37">
        <f t="shared" ref="M612:M613" si="538">ROUND(G612*L612,2)</f>
        <v>0</v>
      </c>
      <c r="N612" s="37">
        <f>ROUND(M612,2)</f>
        <v>0</v>
      </c>
      <c r="O612" s="86"/>
      <c r="P612" s="2"/>
      <c r="Q612" s="1"/>
      <c r="R612" s="1"/>
      <c r="S612" s="303"/>
      <c r="T612" s="1"/>
      <c r="U612" s="303"/>
      <c r="V612" s="41"/>
      <c r="W612" s="1"/>
    </row>
    <row r="613" spans="1:23" s="95" customFormat="1" ht="14.25" customHeight="1">
      <c r="A613" s="367"/>
      <c r="B613" s="379"/>
      <c r="C613" s="371"/>
      <c r="D613" s="349"/>
      <c r="E613" s="2" t="s">
        <v>1</v>
      </c>
      <c r="F613" s="2"/>
      <c r="G613" s="2"/>
      <c r="H613" s="1"/>
      <c r="I613" s="1"/>
      <c r="J613" s="303"/>
      <c r="K613" s="1"/>
      <c r="L613" s="303">
        <v>832.68</v>
      </c>
      <c r="M613" s="37">
        <f t="shared" si="538"/>
        <v>0</v>
      </c>
      <c r="N613" s="37">
        <f t="shared" ref="N613:N615" si="539">ROUND(M613,2)</f>
        <v>0</v>
      </c>
      <c r="O613" s="86"/>
      <c r="P613" s="2"/>
      <c r="Q613" s="1"/>
      <c r="R613" s="1"/>
      <c r="S613" s="303"/>
      <c r="T613" s="1"/>
      <c r="U613" s="303"/>
      <c r="V613" s="41"/>
      <c r="W613" s="1"/>
    </row>
    <row r="614" spans="1:23" s="95" customFormat="1" ht="14.25" customHeight="1">
      <c r="A614" s="367"/>
      <c r="B614" s="379"/>
      <c r="C614" s="371"/>
      <c r="D614" s="349"/>
      <c r="E614" s="2" t="s">
        <v>2</v>
      </c>
      <c r="F614" s="2"/>
      <c r="G614" s="79">
        <v>28.922000000000001</v>
      </c>
      <c r="H614" s="1"/>
      <c r="I614" s="1"/>
      <c r="J614" s="303"/>
      <c r="K614" s="1"/>
      <c r="L614" s="303">
        <v>832.68</v>
      </c>
      <c r="M614" s="37">
        <f>ROUND(G614*L614,2)</f>
        <v>24082.77</v>
      </c>
      <c r="N614" s="37">
        <f t="shared" si="539"/>
        <v>24082.77</v>
      </c>
      <c r="O614" s="86"/>
      <c r="P614" s="79"/>
      <c r="Q614" s="1"/>
      <c r="R614" s="1"/>
      <c r="S614" s="303"/>
      <c r="T614" s="1"/>
      <c r="U614" s="303">
        <v>810.42</v>
      </c>
      <c r="V614" s="37">
        <f>ROUND(P614*U614,2)</f>
        <v>0</v>
      </c>
      <c r="W614" s="37">
        <f>ROUND(V614*1.18,2)</f>
        <v>0</v>
      </c>
    </row>
    <row r="615" spans="1:23" s="95" customFormat="1" ht="14.25" customHeight="1">
      <c r="A615" s="367"/>
      <c r="B615" s="379"/>
      <c r="C615" s="371"/>
      <c r="D615" s="349"/>
      <c r="E615" s="2" t="s">
        <v>3</v>
      </c>
      <c r="F615" s="2"/>
      <c r="G615" s="2">
        <v>40.200000000000003</v>
      </c>
      <c r="H615" s="1"/>
      <c r="I615" s="1"/>
      <c r="J615" s="303"/>
      <c r="K615" s="1"/>
      <c r="L615" s="303">
        <v>832.68</v>
      </c>
      <c r="M615" s="37">
        <f>ROUND(G615*L615,2)</f>
        <v>33473.74</v>
      </c>
      <c r="N615" s="37">
        <f t="shared" si="539"/>
        <v>33473.74</v>
      </c>
      <c r="O615" s="86"/>
      <c r="P615" s="2"/>
      <c r="Q615" s="1"/>
      <c r="R615" s="1"/>
      <c r="S615" s="303"/>
      <c r="T615" s="1"/>
      <c r="U615" s="303">
        <v>810.42</v>
      </c>
      <c r="V615" s="37">
        <f>ROUND(P615*U615,2)</f>
        <v>0</v>
      </c>
      <c r="W615" s="37">
        <f>ROUND(V615*1.18,2)</f>
        <v>0</v>
      </c>
    </row>
    <row r="616" spans="1:23" s="95" customFormat="1" ht="14.25" customHeight="1">
      <c r="A616" s="367"/>
      <c r="B616" s="379"/>
      <c r="C616" s="371"/>
      <c r="D616" s="349"/>
      <c r="E616" s="2" t="s">
        <v>29</v>
      </c>
      <c r="F616" s="2"/>
      <c r="G616" s="1">
        <f>SUM(G612:G615)</f>
        <v>69.122</v>
      </c>
      <c r="H616" s="303"/>
      <c r="I616" s="1">
        <f>SUM(I612:I615)</f>
        <v>0</v>
      </c>
      <c r="J616" s="303"/>
      <c r="K616" s="1">
        <f>SUM(K612:K615)</f>
        <v>0</v>
      </c>
      <c r="L616" s="303"/>
      <c r="M616" s="1">
        <f>SUM(M612:M615)</f>
        <v>57556.509999999995</v>
      </c>
      <c r="N616" s="1">
        <f>SUM(N612:N615)</f>
        <v>57556.509999999995</v>
      </c>
      <c r="O616" s="86"/>
      <c r="P616" s="2"/>
      <c r="Q616" s="1"/>
      <c r="R616" s="1"/>
      <c r="S616" s="303"/>
      <c r="T616" s="1"/>
      <c r="U616" s="303"/>
      <c r="V616" s="41"/>
      <c r="W616" s="1"/>
    </row>
    <row r="617" spans="1:23" s="95" customFormat="1" ht="14.25" customHeight="1">
      <c r="A617" s="367"/>
      <c r="B617" s="379"/>
      <c r="C617" s="371"/>
      <c r="D617" s="349" t="s">
        <v>418</v>
      </c>
      <c r="E617" s="2" t="s">
        <v>0</v>
      </c>
      <c r="F617" s="2"/>
      <c r="G617" s="2"/>
      <c r="H617" s="1"/>
      <c r="I617" s="1"/>
      <c r="J617" s="303"/>
      <c r="K617" s="1"/>
      <c r="L617" s="303">
        <v>1982.68</v>
      </c>
      <c r="M617" s="37">
        <f t="shared" ref="M617:M620" si="540">ROUND(G617*L617,2)</f>
        <v>0</v>
      </c>
      <c r="N617" s="37">
        <f>ROUND(M617,2)</f>
        <v>0</v>
      </c>
      <c r="O617" s="86"/>
      <c r="P617" s="2"/>
      <c r="Q617" s="1"/>
      <c r="R617" s="1"/>
      <c r="S617" s="303"/>
      <c r="T617" s="1"/>
      <c r="U617" s="303"/>
      <c r="V617" s="41"/>
      <c r="W617" s="1"/>
    </row>
    <row r="618" spans="1:23" s="95" customFormat="1" ht="14.25" customHeight="1">
      <c r="A618" s="367"/>
      <c r="B618" s="379"/>
      <c r="C618" s="371"/>
      <c r="D618" s="349"/>
      <c r="E618" s="2" t="s">
        <v>1</v>
      </c>
      <c r="F618" s="2"/>
      <c r="G618" s="2"/>
      <c r="H618" s="1"/>
      <c r="I618" s="1"/>
      <c r="J618" s="303"/>
      <c r="K618" s="1"/>
      <c r="L618" s="303">
        <v>1982.68</v>
      </c>
      <c r="M618" s="37">
        <f t="shared" si="540"/>
        <v>0</v>
      </c>
      <c r="N618" s="37">
        <f t="shared" ref="N618:N620" si="541">ROUND(M618,2)</f>
        <v>0</v>
      </c>
      <c r="O618" s="86"/>
      <c r="P618" s="2"/>
      <c r="Q618" s="1"/>
      <c r="R618" s="1"/>
      <c r="S618" s="303"/>
      <c r="T618" s="1"/>
      <c r="U618" s="303"/>
      <c r="V618" s="41"/>
      <c r="W618" s="1"/>
    </row>
    <row r="619" spans="1:23" s="95" customFormat="1" ht="14.25" customHeight="1">
      <c r="A619" s="367"/>
      <c r="B619" s="379"/>
      <c r="C619" s="371"/>
      <c r="D619" s="349"/>
      <c r="E619" s="2" t="s">
        <v>2</v>
      </c>
      <c r="F619" s="2"/>
      <c r="G619" s="79">
        <v>11.816000000000001</v>
      </c>
      <c r="H619" s="1"/>
      <c r="I619" s="1"/>
      <c r="J619" s="303"/>
      <c r="K619" s="1"/>
      <c r="L619" s="303">
        <v>1982.68</v>
      </c>
      <c r="M619" s="37">
        <f t="shared" si="540"/>
        <v>23427.35</v>
      </c>
      <c r="N619" s="37">
        <f t="shared" si="541"/>
        <v>23427.35</v>
      </c>
      <c r="O619" s="86"/>
      <c r="P619" s="79"/>
      <c r="Q619" s="1"/>
      <c r="R619" s="1"/>
      <c r="S619" s="303"/>
      <c r="T619" s="1"/>
      <c r="U619" s="303">
        <v>1649.4</v>
      </c>
      <c r="V619" s="37">
        <f t="shared" ref="V619:V620" si="542">ROUND(P619*U619,2)</f>
        <v>0</v>
      </c>
      <c r="W619" s="37">
        <f t="shared" ref="W619:W620" si="543">ROUND(V619*1.18,2)</f>
        <v>0</v>
      </c>
    </row>
    <row r="620" spans="1:23" s="95" customFormat="1" ht="14.25" customHeight="1">
      <c r="A620" s="367"/>
      <c r="B620" s="379"/>
      <c r="C620" s="371"/>
      <c r="D620" s="349"/>
      <c r="E620" s="2" t="s">
        <v>3</v>
      </c>
      <c r="F620" s="2"/>
      <c r="G620" s="2">
        <v>70.2</v>
      </c>
      <c r="H620" s="1"/>
      <c r="I620" s="1"/>
      <c r="J620" s="303"/>
      <c r="K620" s="1"/>
      <c r="L620" s="303">
        <v>1982.68</v>
      </c>
      <c r="M620" s="37">
        <f t="shared" si="540"/>
        <v>139184.14000000001</v>
      </c>
      <c r="N620" s="37">
        <f t="shared" si="541"/>
        <v>139184.14000000001</v>
      </c>
      <c r="O620" s="86"/>
      <c r="P620" s="2"/>
      <c r="Q620" s="1"/>
      <c r="R620" s="1"/>
      <c r="S620" s="303"/>
      <c r="T620" s="1"/>
      <c r="U620" s="303">
        <v>1649.4</v>
      </c>
      <c r="V620" s="37">
        <f t="shared" si="542"/>
        <v>0</v>
      </c>
      <c r="W620" s="37">
        <f t="shared" si="543"/>
        <v>0</v>
      </c>
    </row>
    <row r="621" spans="1:23" s="95" customFormat="1" ht="14.25" customHeight="1">
      <c r="A621" s="367"/>
      <c r="B621" s="379"/>
      <c r="C621" s="371"/>
      <c r="D621" s="349"/>
      <c r="E621" s="2" t="s">
        <v>29</v>
      </c>
      <c r="F621" s="2"/>
      <c r="G621" s="1">
        <f>SUM(G617:G620)</f>
        <v>82.016000000000005</v>
      </c>
      <c r="H621" s="303"/>
      <c r="I621" s="1">
        <f>SUM(I617:I620)</f>
        <v>0</v>
      </c>
      <c r="J621" s="303"/>
      <c r="K621" s="1">
        <f>SUM(K617:K620)</f>
        <v>0</v>
      </c>
      <c r="L621" s="303"/>
      <c r="M621" s="1">
        <f>SUM(M617:M620)</f>
        <v>162611.49000000002</v>
      </c>
      <c r="N621" s="1">
        <f>SUM(N617:N620)</f>
        <v>162611.49000000002</v>
      </c>
      <c r="O621" s="86"/>
      <c r="P621" s="2"/>
      <c r="Q621" s="1"/>
      <c r="R621" s="1"/>
      <c r="S621" s="303"/>
      <c r="T621" s="1"/>
      <c r="U621" s="303"/>
      <c r="V621" s="41"/>
      <c r="W621" s="1"/>
    </row>
    <row r="622" spans="1:23" s="95" customFormat="1" ht="14.25" customHeight="1">
      <c r="A622" s="367"/>
      <c r="B622" s="379"/>
      <c r="C622" s="371"/>
      <c r="D622" s="349" t="s">
        <v>419</v>
      </c>
      <c r="E622" s="2" t="s">
        <v>0</v>
      </c>
      <c r="F622" s="2"/>
      <c r="G622" s="2"/>
      <c r="H622" s="1"/>
      <c r="I622" s="1"/>
      <c r="J622" s="303"/>
      <c r="K622" s="1"/>
      <c r="L622" s="303">
        <v>1641.02</v>
      </c>
      <c r="M622" s="37">
        <f t="shared" ref="M622:M623" si="544">ROUND(G622*L622,2)</f>
        <v>0</v>
      </c>
      <c r="N622" s="37">
        <f>ROUND(M622,2)</f>
        <v>0</v>
      </c>
      <c r="O622" s="86"/>
      <c r="P622" s="2"/>
      <c r="Q622" s="1"/>
      <c r="R622" s="1"/>
      <c r="S622" s="303"/>
      <c r="T622" s="1"/>
      <c r="U622" s="303"/>
      <c r="V622" s="41"/>
      <c r="W622" s="1"/>
    </row>
    <row r="623" spans="1:23" s="95" customFormat="1" ht="14.25" customHeight="1">
      <c r="A623" s="367"/>
      <c r="B623" s="379"/>
      <c r="C623" s="371"/>
      <c r="D623" s="349"/>
      <c r="E623" s="2" t="s">
        <v>1</v>
      </c>
      <c r="F623" s="2"/>
      <c r="G623" s="2"/>
      <c r="H623" s="1"/>
      <c r="I623" s="1"/>
      <c r="J623" s="303"/>
      <c r="K623" s="1"/>
      <c r="L623" s="303">
        <v>1641.02</v>
      </c>
      <c r="M623" s="37">
        <f t="shared" si="544"/>
        <v>0</v>
      </c>
      <c r="N623" s="37">
        <f t="shared" ref="N623:N625" si="545">ROUND(M623,2)</f>
        <v>0</v>
      </c>
      <c r="O623" s="86"/>
      <c r="P623" s="2"/>
      <c r="Q623" s="1"/>
      <c r="R623" s="1"/>
      <c r="S623" s="303"/>
      <c r="T623" s="1"/>
      <c r="U623" s="303"/>
      <c r="V623" s="41"/>
      <c r="W623" s="1"/>
    </row>
    <row r="624" spans="1:23" s="95" customFormat="1" ht="14.25" customHeight="1">
      <c r="A624" s="367"/>
      <c r="B624" s="379"/>
      <c r="C624" s="371"/>
      <c r="D624" s="349"/>
      <c r="E624" s="2" t="s">
        <v>2</v>
      </c>
      <c r="F624" s="2"/>
      <c r="G624" s="79">
        <v>28.922000000000001</v>
      </c>
      <c r="H624" s="1"/>
      <c r="I624" s="1"/>
      <c r="J624" s="303"/>
      <c r="K624" s="1"/>
      <c r="L624" s="303">
        <v>1641.02</v>
      </c>
      <c r="M624" s="37">
        <f>ROUND(G624*L624,2)</f>
        <v>47461.58</v>
      </c>
      <c r="N624" s="37">
        <f t="shared" si="545"/>
        <v>47461.58</v>
      </c>
      <c r="O624" s="86"/>
      <c r="P624" s="79"/>
      <c r="Q624" s="1"/>
      <c r="R624" s="1"/>
      <c r="S624" s="303"/>
      <c r="T624" s="1"/>
      <c r="U624" s="303">
        <v>810.42</v>
      </c>
      <c r="V624" s="37">
        <f>ROUND(P624*U624,2)</f>
        <v>0</v>
      </c>
      <c r="W624" s="37">
        <f>ROUND(V624*1.18,2)</f>
        <v>0</v>
      </c>
    </row>
    <row r="625" spans="1:23" s="95" customFormat="1" ht="14.25" customHeight="1">
      <c r="A625" s="367"/>
      <c r="B625" s="379"/>
      <c r="C625" s="371"/>
      <c r="D625" s="349"/>
      <c r="E625" s="2" t="s">
        <v>3</v>
      </c>
      <c r="F625" s="2"/>
      <c r="G625" s="2">
        <v>130.19999999999999</v>
      </c>
      <c r="H625" s="1"/>
      <c r="I625" s="1"/>
      <c r="J625" s="303"/>
      <c r="K625" s="1"/>
      <c r="L625" s="303">
        <v>1641.02</v>
      </c>
      <c r="M625" s="37">
        <f>ROUND(G625*L625,2)</f>
        <v>213660.79999999999</v>
      </c>
      <c r="N625" s="37">
        <f t="shared" si="545"/>
        <v>213660.79999999999</v>
      </c>
      <c r="O625" s="86"/>
      <c r="P625" s="2"/>
      <c r="Q625" s="1"/>
      <c r="R625" s="1"/>
      <c r="S625" s="303"/>
      <c r="T625" s="1"/>
      <c r="U625" s="303">
        <v>810.42</v>
      </c>
      <c r="V625" s="37">
        <f>ROUND(P625*U625,2)</f>
        <v>0</v>
      </c>
      <c r="W625" s="37">
        <f>ROUND(V625*1.18,2)</f>
        <v>0</v>
      </c>
    </row>
    <row r="626" spans="1:23" s="95" customFormat="1" ht="14.25" customHeight="1">
      <c r="A626" s="367"/>
      <c r="B626" s="379"/>
      <c r="C626" s="371"/>
      <c r="D626" s="349"/>
      <c r="E626" s="2" t="s">
        <v>29</v>
      </c>
      <c r="F626" s="2"/>
      <c r="G626" s="1">
        <f>SUM(G622:G625)</f>
        <v>159.12199999999999</v>
      </c>
      <c r="H626" s="303"/>
      <c r="I626" s="1">
        <f>SUM(I622:I625)</f>
        <v>0</v>
      </c>
      <c r="J626" s="303"/>
      <c r="K626" s="1">
        <f>SUM(K622:K625)</f>
        <v>0</v>
      </c>
      <c r="L626" s="303"/>
      <c r="M626" s="1">
        <f>SUM(M622:M625)</f>
        <v>261122.38</v>
      </c>
      <c r="N626" s="1">
        <f>SUM(N622:N625)</f>
        <v>261122.38</v>
      </c>
      <c r="O626" s="86"/>
      <c r="P626" s="2"/>
      <c r="Q626" s="1"/>
      <c r="R626" s="1"/>
      <c r="S626" s="303"/>
      <c r="T626" s="1"/>
      <c r="U626" s="303"/>
      <c r="V626" s="41"/>
      <c r="W626" s="1"/>
    </row>
    <row r="627" spans="1:23" s="95" customFormat="1" ht="14.25" customHeight="1">
      <c r="A627" s="367"/>
      <c r="B627" s="379"/>
      <c r="C627" s="371"/>
      <c r="D627" s="349" t="s">
        <v>420</v>
      </c>
      <c r="E627" s="2" t="s">
        <v>0</v>
      </c>
      <c r="F627" s="2"/>
      <c r="G627" s="2"/>
      <c r="H627" s="1"/>
      <c r="I627" s="1"/>
      <c r="J627" s="303"/>
      <c r="K627" s="1"/>
      <c r="L627" s="303">
        <v>3291.02</v>
      </c>
      <c r="M627" s="37">
        <f t="shared" ref="M627:M630" si="546">ROUND(G627*L627,2)</f>
        <v>0</v>
      </c>
      <c r="N627" s="37">
        <f>ROUND(M627,2)</f>
        <v>0</v>
      </c>
      <c r="O627" s="86"/>
      <c r="P627" s="2"/>
      <c r="Q627" s="1"/>
      <c r="R627" s="1"/>
      <c r="S627" s="303"/>
      <c r="T627" s="1"/>
      <c r="U627" s="303"/>
      <c r="V627" s="41"/>
      <c r="W627" s="1"/>
    </row>
    <row r="628" spans="1:23" s="95" customFormat="1" ht="14.25" customHeight="1">
      <c r="A628" s="367"/>
      <c r="B628" s="379"/>
      <c r="C628" s="371"/>
      <c r="D628" s="349"/>
      <c r="E628" s="2" t="s">
        <v>1</v>
      </c>
      <c r="F628" s="2"/>
      <c r="G628" s="2"/>
      <c r="H628" s="1"/>
      <c r="I628" s="1"/>
      <c r="J628" s="303"/>
      <c r="K628" s="1"/>
      <c r="L628" s="303">
        <v>3291.02</v>
      </c>
      <c r="M628" s="37">
        <f t="shared" si="546"/>
        <v>0</v>
      </c>
      <c r="N628" s="37">
        <f t="shared" ref="N628:N630" si="547">ROUND(M628,2)</f>
        <v>0</v>
      </c>
      <c r="O628" s="86"/>
      <c r="P628" s="2"/>
      <c r="Q628" s="1"/>
      <c r="R628" s="1"/>
      <c r="S628" s="303"/>
      <c r="T628" s="1"/>
      <c r="U628" s="303"/>
      <c r="V628" s="41"/>
      <c r="W628" s="1"/>
    </row>
    <row r="629" spans="1:23" s="95" customFormat="1" ht="14.25" customHeight="1">
      <c r="A629" s="367"/>
      <c r="B629" s="379"/>
      <c r="C629" s="371"/>
      <c r="D629" s="349"/>
      <c r="E629" s="2" t="s">
        <v>2</v>
      </c>
      <c r="F629" s="2"/>
      <c r="G629" s="79">
        <v>11.816000000000001</v>
      </c>
      <c r="H629" s="1"/>
      <c r="I629" s="1"/>
      <c r="J629" s="303"/>
      <c r="K629" s="1"/>
      <c r="L629" s="303">
        <v>3291.02</v>
      </c>
      <c r="M629" s="37">
        <f t="shared" si="546"/>
        <v>38886.69</v>
      </c>
      <c r="N629" s="37">
        <f t="shared" si="547"/>
        <v>38886.69</v>
      </c>
      <c r="O629" s="86"/>
      <c r="P629" s="79"/>
      <c r="Q629" s="1"/>
      <c r="R629" s="1"/>
      <c r="S629" s="303"/>
      <c r="T629" s="1"/>
      <c r="U629" s="303">
        <v>1649.4</v>
      </c>
      <c r="V629" s="37">
        <f t="shared" ref="V629:V630" si="548">ROUND(P629*U629,2)</f>
        <v>0</v>
      </c>
      <c r="W629" s="37">
        <f t="shared" ref="W629:W630" si="549">ROUND(V629*1.18,2)</f>
        <v>0</v>
      </c>
    </row>
    <row r="630" spans="1:23" s="95" customFormat="1" ht="14.25" customHeight="1">
      <c r="A630" s="367"/>
      <c r="B630" s="379"/>
      <c r="C630" s="371"/>
      <c r="D630" s="349"/>
      <c r="E630" s="2" t="s">
        <v>3</v>
      </c>
      <c r="F630" s="2"/>
      <c r="G630" s="2">
        <v>140.19999999999999</v>
      </c>
      <c r="H630" s="1"/>
      <c r="I630" s="1"/>
      <c r="J630" s="303"/>
      <c r="K630" s="1"/>
      <c r="L630" s="303">
        <v>3291.02</v>
      </c>
      <c r="M630" s="37">
        <f t="shared" si="546"/>
        <v>461401</v>
      </c>
      <c r="N630" s="37">
        <f t="shared" si="547"/>
        <v>461401</v>
      </c>
      <c r="O630" s="86"/>
      <c r="P630" s="2"/>
      <c r="Q630" s="1"/>
      <c r="R630" s="1"/>
      <c r="S630" s="303"/>
      <c r="T630" s="1"/>
      <c r="U630" s="303">
        <v>1649.4</v>
      </c>
      <c r="V630" s="37">
        <f t="shared" si="548"/>
        <v>0</v>
      </c>
      <c r="W630" s="37">
        <f t="shared" si="549"/>
        <v>0</v>
      </c>
    </row>
    <row r="631" spans="1:23" s="95" customFormat="1" ht="14.25" customHeight="1">
      <c r="A631" s="367"/>
      <c r="B631" s="379"/>
      <c r="C631" s="372"/>
      <c r="D631" s="349"/>
      <c r="E631" s="2" t="s">
        <v>29</v>
      </c>
      <c r="F631" s="2"/>
      <c r="G631" s="1">
        <f>SUM(G627:G630)</f>
        <v>152.01599999999999</v>
      </c>
      <c r="H631" s="303"/>
      <c r="I631" s="1">
        <f>SUM(I627:I630)</f>
        <v>0</v>
      </c>
      <c r="J631" s="303"/>
      <c r="K631" s="1">
        <f>SUM(K627:K630)</f>
        <v>0</v>
      </c>
      <c r="L631" s="303"/>
      <c r="M631" s="1">
        <f>SUM(M627:M630)</f>
        <v>500287.69</v>
      </c>
      <c r="N631" s="1">
        <f>SUM(N627:N630)</f>
        <v>500287.69</v>
      </c>
      <c r="O631" s="86"/>
      <c r="P631" s="2"/>
      <c r="Q631" s="1"/>
      <c r="R631" s="1"/>
      <c r="S631" s="303"/>
      <c r="T631" s="1"/>
      <c r="U631" s="303"/>
      <c r="V631" s="41"/>
      <c r="W631" s="1"/>
    </row>
    <row r="632" spans="1:23" ht="14.25" customHeight="1">
      <c r="A632" s="367"/>
      <c r="B632" s="379"/>
      <c r="C632" s="361" t="s">
        <v>31</v>
      </c>
      <c r="D632" s="349" t="s">
        <v>137</v>
      </c>
      <c r="E632" s="2" t="s">
        <v>0</v>
      </c>
      <c r="F632" s="2"/>
      <c r="G632" s="2"/>
      <c r="H632" s="1"/>
      <c r="I632" s="1"/>
      <c r="J632" s="303"/>
      <c r="K632" s="1"/>
      <c r="L632" s="303">
        <v>832.68</v>
      </c>
      <c r="M632" s="37">
        <f t="shared" ref="M632:M633" si="550">ROUND(G632*L632,2)</f>
        <v>0</v>
      </c>
      <c r="N632" s="37">
        <f>ROUND(M632,2)</f>
        <v>0</v>
      </c>
      <c r="O632" s="86"/>
      <c r="P632" s="2"/>
      <c r="Q632" s="1"/>
      <c r="R632" s="1"/>
      <c r="S632" s="44"/>
      <c r="T632" s="1"/>
      <c r="U632" s="44"/>
      <c r="V632" s="41"/>
      <c r="W632" s="1"/>
    </row>
    <row r="633" spans="1:23" ht="14.25" customHeight="1">
      <c r="A633" s="367"/>
      <c r="B633" s="379"/>
      <c r="C633" s="362"/>
      <c r="D633" s="349"/>
      <c r="E633" s="2" t="s">
        <v>1</v>
      </c>
      <c r="F633" s="2"/>
      <c r="G633" s="2"/>
      <c r="H633" s="1"/>
      <c r="I633" s="1"/>
      <c r="J633" s="303"/>
      <c r="K633" s="1"/>
      <c r="L633" s="303">
        <v>832.68</v>
      </c>
      <c r="M633" s="37">
        <f t="shared" si="550"/>
        <v>0</v>
      </c>
      <c r="N633" s="37">
        <f t="shared" ref="N633:N635" si="551">ROUND(M633,2)</f>
        <v>0</v>
      </c>
      <c r="O633" s="86"/>
      <c r="P633" s="2"/>
      <c r="Q633" s="1"/>
      <c r="R633" s="1"/>
      <c r="S633" s="44"/>
      <c r="T633" s="1"/>
      <c r="U633" s="44"/>
      <c r="V633" s="41"/>
      <c r="W633" s="1"/>
    </row>
    <row r="634" spans="1:23" ht="14.25" customHeight="1">
      <c r="A634" s="367"/>
      <c r="B634" s="379"/>
      <c r="C634" s="362"/>
      <c r="D634" s="349"/>
      <c r="E634" s="2" t="s">
        <v>2</v>
      </c>
      <c r="F634" s="2"/>
      <c r="G634" s="2">
        <v>0</v>
      </c>
      <c r="H634" s="1"/>
      <c r="I634" s="1"/>
      <c r="J634" s="303"/>
      <c r="K634" s="1"/>
      <c r="L634" s="303">
        <v>832.68</v>
      </c>
      <c r="M634" s="37">
        <f>ROUND(G634*L634,2)</f>
        <v>0</v>
      </c>
      <c r="N634" s="37">
        <f t="shared" si="551"/>
        <v>0</v>
      </c>
      <c r="O634" s="86"/>
      <c r="P634" s="2"/>
      <c r="Q634" s="1"/>
      <c r="R634" s="1"/>
      <c r="S634" s="44"/>
      <c r="T634" s="1"/>
      <c r="U634" s="44">
        <v>810.42</v>
      </c>
      <c r="V634" s="37">
        <f>ROUND(P634*U634,2)</f>
        <v>0</v>
      </c>
      <c r="W634" s="37">
        <f>ROUND(V634*1.18,2)</f>
        <v>0</v>
      </c>
    </row>
    <row r="635" spans="1:23" ht="14.25" customHeight="1">
      <c r="A635" s="367"/>
      <c r="B635" s="379"/>
      <c r="C635" s="362"/>
      <c r="D635" s="349"/>
      <c r="E635" s="2" t="s">
        <v>3</v>
      </c>
      <c r="F635" s="2"/>
      <c r="G635" s="2">
        <v>0</v>
      </c>
      <c r="H635" s="1"/>
      <c r="I635" s="1"/>
      <c r="J635" s="303"/>
      <c r="K635" s="1"/>
      <c r="L635" s="303">
        <v>832.68</v>
      </c>
      <c r="M635" s="37">
        <f t="shared" ref="M635" si="552">ROUND(G635*L635,2)</f>
        <v>0</v>
      </c>
      <c r="N635" s="37">
        <f t="shared" si="551"/>
        <v>0</v>
      </c>
      <c r="O635" s="86"/>
      <c r="P635" s="2"/>
      <c r="Q635" s="1"/>
      <c r="R635" s="1"/>
      <c r="S635" s="44"/>
      <c r="T635" s="1"/>
      <c r="U635" s="44"/>
      <c r="V635" s="41"/>
      <c r="W635" s="1"/>
    </row>
    <row r="636" spans="1:23" ht="14.25" customHeight="1">
      <c r="A636" s="367"/>
      <c r="B636" s="379"/>
      <c r="C636" s="362"/>
      <c r="D636" s="349"/>
      <c r="E636" s="2" t="s">
        <v>29</v>
      </c>
      <c r="F636" s="2"/>
      <c r="G636" s="1">
        <f>SUM(G632:G635)</f>
        <v>0</v>
      </c>
      <c r="H636" s="303"/>
      <c r="I636" s="1">
        <f>SUM(I632:I635)</f>
        <v>0</v>
      </c>
      <c r="J636" s="303"/>
      <c r="K636" s="1">
        <f>SUM(K632:K635)</f>
        <v>0</v>
      </c>
      <c r="L636" s="303"/>
      <c r="M636" s="1">
        <f>SUM(M632:M635)</f>
        <v>0</v>
      </c>
      <c r="N636" s="1">
        <f>SUM(N632:N635)</f>
        <v>0</v>
      </c>
      <c r="O636" s="86"/>
      <c r="P636" s="2"/>
      <c r="Q636" s="1"/>
      <c r="R636" s="1"/>
      <c r="S636" s="44"/>
      <c r="T636" s="1"/>
      <c r="U636" s="44"/>
      <c r="V636" s="41"/>
      <c r="W636" s="1"/>
    </row>
    <row r="637" spans="1:23" ht="14.25" customHeight="1">
      <c r="A637" s="367"/>
      <c r="B637" s="379"/>
      <c r="C637" s="362"/>
      <c r="D637" s="349" t="s">
        <v>136</v>
      </c>
      <c r="E637" s="2" t="s">
        <v>0</v>
      </c>
      <c r="F637" s="2"/>
      <c r="G637" s="2"/>
      <c r="H637" s="1"/>
      <c r="I637" s="1"/>
      <c r="J637" s="1"/>
      <c r="K637" s="1"/>
      <c r="L637" s="303">
        <v>1982.68</v>
      </c>
      <c r="M637" s="37">
        <f t="shared" ref="M637:M638" si="553">ROUND(G637*L637,2)</f>
        <v>0</v>
      </c>
      <c r="N637" s="37">
        <f>ROUND(M637,2)</f>
        <v>0</v>
      </c>
      <c r="O637" s="86"/>
      <c r="P637" s="2"/>
      <c r="Q637" s="1"/>
      <c r="R637" s="1"/>
      <c r="S637" s="44"/>
      <c r="T637" s="1"/>
      <c r="U637" s="44"/>
      <c r="V637" s="41"/>
      <c r="W637" s="1"/>
    </row>
    <row r="638" spans="1:23" ht="14.25" customHeight="1">
      <c r="A638" s="367"/>
      <c r="B638" s="379"/>
      <c r="C638" s="362"/>
      <c r="D638" s="349"/>
      <c r="E638" s="2" t="s">
        <v>1</v>
      </c>
      <c r="F638" s="2"/>
      <c r="G638" s="2"/>
      <c r="H638" s="1"/>
      <c r="I638" s="1"/>
      <c r="J638" s="1"/>
      <c r="K638" s="1"/>
      <c r="L638" s="303">
        <v>1982.68</v>
      </c>
      <c r="M638" s="37">
        <f t="shared" si="553"/>
        <v>0</v>
      </c>
      <c r="N638" s="37">
        <f t="shared" ref="N638:N640" si="554">ROUND(M638,2)</f>
        <v>0</v>
      </c>
      <c r="O638" s="86"/>
      <c r="P638" s="2"/>
      <c r="Q638" s="1"/>
      <c r="R638" s="1"/>
      <c r="S638" s="44"/>
      <c r="T638" s="1"/>
      <c r="U638" s="44"/>
      <c r="V638" s="41"/>
      <c r="W638" s="1"/>
    </row>
    <row r="639" spans="1:23" ht="14.25" customHeight="1">
      <c r="A639" s="367"/>
      <c r="B639" s="379"/>
      <c r="C639" s="362"/>
      <c r="D639" s="349"/>
      <c r="E639" s="2" t="s">
        <v>2</v>
      </c>
      <c r="F639" s="2"/>
      <c r="G639" s="2">
        <v>0</v>
      </c>
      <c r="H639" s="1"/>
      <c r="I639" s="1"/>
      <c r="J639" s="1"/>
      <c r="K639" s="1"/>
      <c r="L639" s="303">
        <v>1982.68</v>
      </c>
      <c r="M639" s="37">
        <f>ROUND(G639*L639,2)</f>
        <v>0</v>
      </c>
      <c r="N639" s="37">
        <f t="shared" si="554"/>
        <v>0</v>
      </c>
      <c r="O639" s="86"/>
      <c r="P639" s="2"/>
      <c r="Q639" s="1"/>
      <c r="R639" s="1"/>
      <c r="S639" s="44"/>
      <c r="T639" s="1"/>
      <c r="U639" s="50">
        <v>1649.4</v>
      </c>
      <c r="V639" s="37">
        <f>ROUND(P639*U639,2)</f>
        <v>0</v>
      </c>
      <c r="W639" s="37">
        <f>ROUND(V639*1.18,2)</f>
        <v>0</v>
      </c>
    </row>
    <row r="640" spans="1:23" ht="14.25" customHeight="1">
      <c r="A640" s="367"/>
      <c r="B640" s="379"/>
      <c r="C640" s="362"/>
      <c r="D640" s="349"/>
      <c r="E640" s="2" t="s">
        <v>3</v>
      </c>
      <c r="F640" s="2"/>
      <c r="G640" s="2">
        <v>0</v>
      </c>
      <c r="H640" s="1"/>
      <c r="I640" s="1"/>
      <c r="J640" s="1"/>
      <c r="K640" s="1"/>
      <c r="L640" s="303">
        <v>1982.68</v>
      </c>
      <c r="M640" s="37">
        <f t="shared" ref="M640" si="555">ROUND(G640*L640,2)</f>
        <v>0</v>
      </c>
      <c r="N640" s="37">
        <f t="shared" si="554"/>
        <v>0</v>
      </c>
      <c r="O640" s="86"/>
      <c r="P640" s="2"/>
      <c r="Q640" s="1"/>
      <c r="R640" s="1"/>
      <c r="S640" s="44"/>
      <c r="T640" s="1"/>
      <c r="U640" s="44"/>
      <c r="V640" s="41"/>
      <c r="W640" s="1"/>
    </row>
    <row r="641" spans="1:23" ht="14.25" customHeight="1">
      <c r="A641" s="367"/>
      <c r="B641" s="379"/>
      <c r="C641" s="363"/>
      <c r="D641" s="349"/>
      <c r="E641" s="2" t="s">
        <v>29</v>
      </c>
      <c r="F641" s="2"/>
      <c r="G641" s="1">
        <f>SUM(G637:G640)</f>
        <v>0</v>
      </c>
      <c r="H641" s="303"/>
      <c r="I641" s="1">
        <f>SUM(I637:I640)</f>
        <v>0</v>
      </c>
      <c r="J641" s="303"/>
      <c r="K641" s="1">
        <f>SUM(K637:K640)</f>
        <v>0</v>
      </c>
      <c r="L641" s="303"/>
      <c r="M641" s="1">
        <f>SUM(M637:M640)</f>
        <v>0</v>
      </c>
      <c r="N641" s="1">
        <f>SUM(N637:N640)</f>
        <v>0</v>
      </c>
      <c r="O641" s="86"/>
      <c r="P641" s="2"/>
      <c r="Q641" s="44"/>
      <c r="R641" s="1"/>
      <c r="S641" s="44"/>
      <c r="T641" s="1"/>
      <c r="U641" s="44"/>
      <c r="V641" s="41"/>
      <c r="W641" s="1"/>
    </row>
    <row r="642" spans="1:23" s="33" customFormat="1" ht="14.25" customHeight="1">
      <c r="A642" s="367"/>
      <c r="B642" s="379"/>
      <c r="C642" s="382" t="s">
        <v>216</v>
      </c>
      <c r="D642" s="385" t="s">
        <v>137</v>
      </c>
      <c r="E642" s="2" t="s">
        <v>0</v>
      </c>
      <c r="F642" s="121"/>
      <c r="G642" s="234">
        <v>0</v>
      </c>
      <c r="H642" s="1"/>
      <c r="I642" s="1"/>
      <c r="J642" s="1"/>
      <c r="K642" s="1"/>
      <c r="L642" s="45">
        <v>1641.02</v>
      </c>
      <c r="M642" s="37">
        <f>ROUND(G642*L642,2)</f>
        <v>0</v>
      </c>
      <c r="N642" s="37">
        <f>ROUND(M642,2)</f>
        <v>0</v>
      </c>
      <c r="O642" s="87"/>
      <c r="P642" s="119"/>
      <c r="Q642" s="119">
        <v>523626.91</v>
      </c>
      <c r="R642" s="37">
        <f t="shared" ref="R642:R643" si="556">ROUND((P642*Q642)*1.18,2)</f>
        <v>0</v>
      </c>
      <c r="S642" s="119">
        <v>0</v>
      </c>
      <c r="T642" s="41">
        <v>0</v>
      </c>
      <c r="U642" s="45">
        <v>0</v>
      </c>
      <c r="V642" s="37">
        <f>ROUND(P642*U642,2)</f>
        <v>0</v>
      </c>
      <c r="W642" s="37">
        <f t="shared" ref="W642:W643" si="557">R642</f>
        <v>0</v>
      </c>
    </row>
    <row r="643" spans="1:23" s="33" customFormat="1" ht="14.25" customHeight="1">
      <c r="A643" s="367"/>
      <c r="B643" s="379"/>
      <c r="C643" s="383"/>
      <c r="D643" s="380"/>
      <c r="E643" s="2" t="s">
        <v>1</v>
      </c>
      <c r="F643" s="121"/>
      <c r="G643" s="234">
        <v>0</v>
      </c>
      <c r="H643" s="1"/>
      <c r="I643" s="1"/>
      <c r="J643" s="1"/>
      <c r="K643" s="1"/>
      <c r="L643" s="46">
        <v>1641.02</v>
      </c>
      <c r="M643" s="37">
        <f t="shared" ref="M643" si="558">ROUND(G643*L643,2)</f>
        <v>0</v>
      </c>
      <c r="N643" s="37">
        <f t="shared" ref="N643:N645" si="559">ROUND(M643,2)</f>
        <v>0</v>
      </c>
      <c r="O643" s="87"/>
      <c r="P643" s="119"/>
      <c r="Q643" s="119">
        <v>531211.15</v>
      </c>
      <c r="R643" s="37">
        <f t="shared" si="556"/>
        <v>0</v>
      </c>
      <c r="S643" s="119">
        <v>0</v>
      </c>
      <c r="T643" s="41">
        <v>0</v>
      </c>
      <c r="U643" s="46">
        <v>0</v>
      </c>
      <c r="V643" s="37">
        <f t="shared" ref="V643" si="560">ROUND(P643*U643,2)</f>
        <v>0</v>
      </c>
      <c r="W643" s="37">
        <f t="shared" si="557"/>
        <v>0</v>
      </c>
    </row>
    <row r="644" spans="1:23" s="33" customFormat="1" ht="14.25" customHeight="1">
      <c r="A644" s="367"/>
      <c r="B644" s="379"/>
      <c r="C644" s="383"/>
      <c r="D644" s="380"/>
      <c r="E644" s="2" t="s">
        <v>2</v>
      </c>
      <c r="F644" s="121"/>
      <c r="G644" s="234">
        <v>0</v>
      </c>
      <c r="H644" s="1"/>
      <c r="I644" s="1"/>
      <c r="J644" s="1"/>
      <c r="K644" s="1"/>
      <c r="L644" s="45">
        <v>1641.02</v>
      </c>
      <c r="M644" s="37"/>
      <c r="N644" s="37">
        <f t="shared" si="559"/>
        <v>0</v>
      </c>
      <c r="O644" s="87"/>
      <c r="P644" s="119"/>
      <c r="Q644" s="119">
        <v>943149.53</v>
      </c>
      <c r="R644" s="37">
        <f>ROUND((P644*Q644)*1.18,2)</f>
        <v>0</v>
      </c>
      <c r="S644" s="119"/>
      <c r="T644" s="37">
        <f>ROUND(P644*S644,2)</f>
        <v>0</v>
      </c>
      <c r="U644" s="46">
        <v>0</v>
      </c>
      <c r="V644" s="37"/>
      <c r="W644" s="37">
        <f>R644</f>
        <v>0</v>
      </c>
    </row>
    <row r="645" spans="1:23" s="33" customFormat="1" ht="14.25" customHeight="1">
      <c r="A645" s="367"/>
      <c r="B645" s="379"/>
      <c r="C645" s="383"/>
      <c r="D645" s="380"/>
      <c r="E645" s="2" t="s">
        <v>3</v>
      </c>
      <c r="F645" s="121"/>
      <c r="G645" s="234">
        <v>0</v>
      </c>
      <c r="H645" s="1"/>
      <c r="I645" s="1"/>
      <c r="J645" s="1"/>
      <c r="K645" s="1"/>
      <c r="L645" s="46">
        <v>1641.02</v>
      </c>
      <c r="M645" s="37">
        <f t="shared" ref="M645" si="561">ROUND(G645*L645,2)</f>
        <v>0</v>
      </c>
      <c r="N645" s="37">
        <f t="shared" si="559"/>
        <v>0</v>
      </c>
      <c r="O645" s="87"/>
      <c r="P645" s="119"/>
      <c r="Q645" s="119">
        <v>1991941.02</v>
      </c>
      <c r="R645" s="37">
        <f t="shared" ref="R645" si="562">ROUND((P645*Q645)*1.18,2)</f>
        <v>0</v>
      </c>
      <c r="S645" s="1">
        <v>0</v>
      </c>
      <c r="T645" s="41">
        <v>0</v>
      </c>
      <c r="U645" s="46">
        <v>0</v>
      </c>
      <c r="V645" s="37">
        <f t="shared" ref="V645" si="563">ROUND(P645*U645,2)</f>
        <v>0</v>
      </c>
      <c r="W645" s="37">
        <f t="shared" ref="W645" si="564">R645</f>
        <v>0</v>
      </c>
    </row>
    <row r="646" spans="1:23" s="34" customFormat="1" ht="14.25" customHeight="1">
      <c r="A646" s="367"/>
      <c r="B646" s="379"/>
      <c r="C646" s="383"/>
      <c r="D646" s="381"/>
      <c r="E646" s="40" t="s">
        <v>29</v>
      </c>
      <c r="F646" s="2"/>
      <c r="G646" s="1">
        <f>SUM(G642:G645)</f>
        <v>0</v>
      </c>
      <c r="H646" s="303"/>
      <c r="I646" s="1">
        <f>SUM(I642:I645)</f>
        <v>0</v>
      </c>
      <c r="J646" s="303"/>
      <c r="K646" s="1">
        <f>SUM(K642:K645)</f>
        <v>0</v>
      </c>
      <c r="L646" s="303"/>
      <c r="M646" s="1">
        <f>SUM(M642:M645)</f>
        <v>0</v>
      </c>
      <c r="N646" s="1">
        <f>SUM(N642:N645)</f>
        <v>0</v>
      </c>
      <c r="O646" s="86"/>
      <c r="P646" s="119"/>
      <c r="Q646" s="119" t="s">
        <v>135</v>
      </c>
      <c r="R646" s="1">
        <f t="shared" ref="R646" si="565">R642+R643+R644+R645</f>
        <v>0</v>
      </c>
      <c r="S646" s="1" t="s">
        <v>135</v>
      </c>
      <c r="T646" s="1">
        <f t="shared" ref="T646" si="566">T642+T643+T644+T645</f>
        <v>0</v>
      </c>
      <c r="U646" s="1" t="s">
        <v>135</v>
      </c>
      <c r="V646" s="41">
        <f>V642+V643+V644+V645</f>
        <v>0</v>
      </c>
      <c r="W646" s="1">
        <f t="shared" ref="W646" si="567">W642+W643+W644+W645</f>
        <v>0</v>
      </c>
    </row>
    <row r="647" spans="1:23" s="33" customFormat="1" ht="14.25" customHeight="1">
      <c r="A647" s="367"/>
      <c r="B647" s="380"/>
      <c r="C647" s="383"/>
      <c r="D647" s="385" t="s">
        <v>136</v>
      </c>
      <c r="E647" s="2" t="s">
        <v>0</v>
      </c>
      <c r="F647" s="121"/>
      <c r="G647" s="234">
        <v>0</v>
      </c>
      <c r="H647" s="1"/>
      <c r="I647" s="1"/>
      <c r="J647" s="1"/>
      <c r="K647" s="1"/>
      <c r="L647" s="45">
        <v>3291.02</v>
      </c>
      <c r="M647" s="37">
        <f>ROUND(G647*L647,2)</f>
        <v>0</v>
      </c>
      <c r="N647" s="37">
        <f>ROUND(M647,2)</f>
        <v>0</v>
      </c>
      <c r="O647" s="87"/>
      <c r="P647" s="119"/>
      <c r="Q647" s="119">
        <v>523626.91</v>
      </c>
      <c r="R647" s="37">
        <f t="shared" ref="R647:R648" si="568">ROUND((P647*Q647)*1.18,2)</f>
        <v>0</v>
      </c>
      <c r="S647" s="119">
        <v>0</v>
      </c>
      <c r="T647" s="41">
        <v>0</v>
      </c>
      <c r="U647" s="45">
        <v>0</v>
      </c>
      <c r="V647" s="37">
        <f>ROUND(P647*U647,2)</f>
        <v>0</v>
      </c>
      <c r="W647" s="37">
        <f t="shared" ref="W647:W648" si="569">R647</f>
        <v>0</v>
      </c>
    </row>
    <row r="648" spans="1:23" s="33" customFormat="1" ht="14.25" customHeight="1">
      <c r="A648" s="367"/>
      <c r="B648" s="380"/>
      <c r="C648" s="383"/>
      <c r="D648" s="380"/>
      <c r="E648" s="2" t="s">
        <v>1</v>
      </c>
      <c r="F648" s="121"/>
      <c r="G648" s="234">
        <v>0</v>
      </c>
      <c r="H648" s="1"/>
      <c r="I648" s="1"/>
      <c r="J648" s="1"/>
      <c r="K648" s="1"/>
      <c r="L648" s="46">
        <v>3291.02</v>
      </c>
      <c r="M648" s="37">
        <f t="shared" ref="M648" si="570">ROUND(G648*L648,2)</f>
        <v>0</v>
      </c>
      <c r="N648" s="37">
        <f t="shared" ref="N648:N649" si="571">ROUND(M648,2)</f>
        <v>0</v>
      </c>
      <c r="O648" s="87"/>
      <c r="P648" s="119"/>
      <c r="Q648" s="119">
        <v>531211.15</v>
      </c>
      <c r="R648" s="37">
        <f t="shared" si="568"/>
        <v>0</v>
      </c>
      <c r="S648" s="119">
        <v>0</v>
      </c>
      <c r="T648" s="41">
        <v>0</v>
      </c>
      <c r="U648" s="46">
        <v>0</v>
      </c>
      <c r="V648" s="37">
        <f t="shared" ref="V648" si="572">ROUND(P648*U648,2)</f>
        <v>0</v>
      </c>
      <c r="W648" s="37">
        <f t="shared" si="569"/>
        <v>0</v>
      </c>
    </row>
    <row r="649" spans="1:23" s="33" customFormat="1" ht="14.25" customHeight="1">
      <c r="A649" s="367"/>
      <c r="B649" s="380"/>
      <c r="C649" s="383"/>
      <c r="D649" s="380"/>
      <c r="E649" s="2" t="s">
        <v>2</v>
      </c>
      <c r="F649" s="121"/>
      <c r="G649" s="234">
        <v>0</v>
      </c>
      <c r="H649" s="1"/>
      <c r="I649" s="1"/>
      <c r="J649" s="1"/>
      <c r="K649" s="1"/>
      <c r="L649" s="45">
        <v>3291.02</v>
      </c>
      <c r="M649" s="37"/>
      <c r="N649" s="37">
        <f t="shared" si="571"/>
        <v>0</v>
      </c>
      <c r="O649" s="87"/>
      <c r="P649" s="119"/>
      <c r="Q649" s="119">
        <v>943149.53</v>
      </c>
      <c r="R649" s="37">
        <f>ROUND((P649*Q649)*1.18,2)</f>
        <v>0</v>
      </c>
      <c r="S649" s="119"/>
      <c r="T649" s="37">
        <f>ROUND(P649*S649,2)</f>
        <v>0</v>
      </c>
      <c r="U649" s="46">
        <v>0</v>
      </c>
      <c r="V649" s="37"/>
      <c r="W649" s="37">
        <f>R649</f>
        <v>0</v>
      </c>
    </row>
    <row r="650" spans="1:23" s="33" customFormat="1" ht="14.25" customHeight="1">
      <c r="A650" s="367"/>
      <c r="B650" s="380"/>
      <c r="C650" s="383"/>
      <c r="D650" s="380"/>
      <c r="E650" s="2" t="s">
        <v>3</v>
      </c>
      <c r="F650" s="121"/>
      <c r="G650" s="41">
        <v>0.19900000000000001</v>
      </c>
      <c r="H650" s="1"/>
      <c r="I650" s="1"/>
      <c r="J650" s="1"/>
      <c r="K650" s="1"/>
      <c r="L650" s="46">
        <v>3291.02</v>
      </c>
      <c r="M650" s="37">
        <f t="shared" ref="M650" si="573">ROUND(G650*L650,2)</f>
        <v>654.91</v>
      </c>
      <c r="N650" s="37">
        <f>ROUND(M650,2)</f>
        <v>654.91</v>
      </c>
      <c r="O650" s="87"/>
      <c r="P650" s="119"/>
      <c r="Q650" s="119">
        <v>1991941.02</v>
      </c>
      <c r="R650" s="37">
        <f t="shared" ref="R650" si="574">ROUND((P650*Q650)*1.18,2)</f>
        <v>0</v>
      </c>
      <c r="S650" s="1">
        <v>0</v>
      </c>
      <c r="T650" s="41">
        <v>0</v>
      </c>
      <c r="U650" s="46">
        <v>0</v>
      </c>
      <c r="V650" s="37">
        <f t="shared" ref="V650" si="575">ROUND(P650*U650,2)</f>
        <v>0</v>
      </c>
      <c r="W650" s="37">
        <f t="shared" ref="W650" si="576">R650</f>
        <v>0</v>
      </c>
    </row>
    <row r="651" spans="1:23" s="34" customFormat="1" ht="14.25" customHeight="1">
      <c r="A651" s="367"/>
      <c r="B651" s="381"/>
      <c r="C651" s="384"/>
      <c r="D651" s="381"/>
      <c r="E651" s="40" t="s">
        <v>29</v>
      </c>
      <c r="F651" s="2"/>
      <c r="G651" s="1">
        <f>SUM(G647:G650)</f>
        <v>0.19900000000000001</v>
      </c>
      <c r="H651" s="303"/>
      <c r="I651" s="1">
        <f>SUM(I647:I650)</f>
        <v>0</v>
      </c>
      <c r="J651" s="303"/>
      <c r="K651" s="1">
        <f>SUM(K647:K650)</f>
        <v>0</v>
      </c>
      <c r="L651" s="303"/>
      <c r="M651" s="1">
        <f>SUM(M647:M650)</f>
        <v>654.91</v>
      </c>
      <c r="N651" s="1">
        <f>SUM(N647:N650)</f>
        <v>654.91</v>
      </c>
      <c r="O651" s="86"/>
      <c r="P651" s="119"/>
      <c r="Q651" s="119" t="s">
        <v>135</v>
      </c>
      <c r="R651" s="1">
        <f t="shared" ref="R651" si="577">R647+R648+R649+R650</f>
        <v>0</v>
      </c>
      <c r="S651" s="1" t="s">
        <v>135</v>
      </c>
      <c r="T651" s="1">
        <f t="shared" ref="T651" si="578">T647+T648+T649+T650</f>
        <v>0</v>
      </c>
      <c r="U651" s="1" t="s">
        <v>135</v>
      </c>
      <c r="V651" s="41">
        <f>V647+V648+V649+V650</f>
        <v>0</v>
      </c>
      <c r="W651" s="1">
        <f t="shared" ref="W651" si="579">W647+W648+W649+W650</f>
        <v>0</v>
      </c>
    </row>
    <row r="652" spans="1:23" s="33" customFormat="1" ht="14.25" customHeight="1">
      <c r="A652" s="367"/>
      <c r="B652" s="349" t="s">
        <v>138</v>
      </c>
      <c r="C652" s="349"/>
      <c r="D652" s="349"/>
      <c r="E652" s="2" t="s">
        <v>0</v>
      </c>
      <c r="F652" s="84"/>
      <c r="G652" s="234">
        <v>0</v>
      </c>
      <c r="H652" s="303">
        <v>0</v>
      </c>
      <c r="I652" s="37">
        <f>ROUND((G652*H652),2)</f>
        <v>0</v>
      </c>
      <c r="J652" s="303"/>
      <c r="K652" s="37"/>
      <c r="L652" s="37"/>
      <c r="M652" s="37"/>
      <c r="N652" s="37">
        <f>ROUND(I652,2)</f>
        <v>0</v>
      </c>
      <c r="O652" s="87"/>
      <c r="P652" s="44"/>
      <c r="Q652" s="44">
        <v>523626.91</v>
      </c>
      <c r="R652" s="37">
        <f t="shared" ref="R652:R655" si="580">ROUND((P652*Q652)*1.18,2)</f>
        <v>0</v>
      </c>
      <c r="S652" s="44">
        <v>0</v>
      </c>
      <c r="T652" s="41">
        <v>0</v>
      </c>
      <c r="U652" s="45">
        <v>0</v>
      </c>
      <c r="V652" s="37">
        <f>ROUND(P652*U652,2)</f>
        <v>0</v>
      </c>
      <c r="W652" s="37">
        <f t="shared" ref="W652:W655" si="581">R652</f>
        <v>0</v>
      </c>
    </row>
    <row r="653" spans="1:23" s="33" customFormat="1" ht="14.25" customHeight="1">
      <c r="A653" s="367"/>
      <c r="B653" s="349"/>
      <c r="C653" s="349"/>
      <c r="D653" s="349"/>
      <c r="E653" s="2" t="s">
        <v>1</v>
      </c>
      <c r="F653" s="84"/>
      <c r="G653" s="234">
        <v>0</v>
      </c>
      <c r="H653" s="303">
        <v>0</v>
      </c>
      <c r="I653" s="37">
        <f t="shared" ref="I653" si="582">ROUND((G653*H653),2)</f>
        <v>0</v>
      </c>
      <c r="J653" s="303"/>
      <c r="K653" s="37"/>
      <c r="L653" s="37"/>
      <c r="M653" s="37"/>
      <c r="N653" s="37">
        <f>ROUND(I653,2)</f>
        <v>0</v>
      </c>
      <c r="O653" s="87"/>
      <c r="P653" s="44"/>
      <c r="Q653" s="44">
        <v>531211.15</v>
      </c>
      <c r="R653" s="37">
        <f t="shared" si="580"/>
        <v>0</v>
      </c>
      <c r="S653" s="44">
        <v>0</v>
      </c>
      <c r="T653" s="41">
        <v>0</v>
      </c>
      <c r="U653" s="46">
        <v>0</v>
      </c>
      <c r="V653" s="37">
        <f t="shared" ref="V653:V655" si="583">ROUND(P653*U653,2)</f>
        <v>0</v>
      </c>
      <c r="W653" s="37">
        <f t="shared" si="581"/>
        <v>0</v>
      </c>
    </row>
    <row r="654" spans="1:23" s="33" customFormat="1" ht="14.25" customHeight="1">
      <c r="A654" s="367"/>
      <c r="B654" s="349"/>
      <c r="C654" s="349"/>
      <c r="D654" s="349"/>
      <c r="E654" s="2" t="s">
        <v>2</v>
      </c>
      <c r="F654" s="84"/>
      <c r="G654" s="234">
        <v>0.371</v>
      </c>
      <c r="H654" s="55">
        <v>1183627.73</v>
      </c>
      <c r="I654" s="37">
        <f>ROUND((G654*H654),2)</f>
        <v>439125.89</v>
      </c>
      <c r="J654" s="303"/>
      <c r="K654" s="37"/>
      <c r="L654" s="37"/>
      <c r="M654" s="37"/>
      <c r="N654" s="37">
        <f>ROUND(I654,2)</f>
        <v>439125.89</v>
      </c>
      <c r="O654" s="87"/>
      <c r="P654" s="77"/>
      <c r="Q654" s="44">
        <v>943149.53</v>
      </c>
      <c r="R654" s="37">
        <f>ROUND((P654*Q654)*1.18,2)</f>
        <v>0</v>
      </c>
      <c r="S654" s="44"/>
      <c r="T654" s="37">
        <f>ROUND(P654*S654,2)</f>
        <v>0</v>
      </c>
      <c r="U654" s="46">
        <v>0</v>
      </c>
      <c r="V654" s="37"/>
      <c r="W654" s="37">
        <f>R654</f>
        <v>0</v>
      </c>
    </row>
    <row r="655" spans="1:23" s="33" customFormat="1" ht="14.25" customHeight="1">
      <c r="A655" s="367"/>
      <c r="B655" s="349"/>
      <c r="C655" s="349"/>
      <c r="D655" s="349"/>
      <c r="E655" s="2" t="s">
        <v>3</v>
      </c>
      <c r="F655" s="84"/>
      <c r="G655" s="234">
        <v>0</v>
      </c>
      <c r="H655" s="55">
        <v>2499833.36</v>
      </c>
      <c r="I655" s="37">
        <f t="shared" ref="I655" si="584">ROUND((G655*H655),2)</f>
        <v>0</v>
      </c>
      <c r="J655" s="1"/>
      <c r="K655" s="37"/>
      <c r="L655" s="37"/>
      <c r="M655" s="37"/>
      <c r="N655" s="37">
        <f>ROUND(I655,2)</f>
        <v>0</v>
      </c>
      <c r="O655" s="87"/>
      <c r="P655" s="77"/>
      <c r="Q655" s="44">
        <v>1991941.02</v>
      </c>
      <c r="R655" s="37">
        <f t="shared" si="580"/>
        <v>0</v>
      </c>
      <c r="S655" s="1">
        <v>0</v>
      </c>
      <c r="T655" s="41">
        <v>0</v>
      </c>
      <c r="U655" s="46">
        <v>0</v>
      </c>
      <c r="V655" s="37">
        <f t="shared" si="583"/>
        <v>0</v>
      </c>
      <c r="W655" s="37">
        <f t="shared" si="581"/>
        <v>0</v>
      </c>
    </row>
    <row r="656" spans="1:23" s="34" customFormat="1" ht="14.25" customHeight="1">
      <c r="A656" s="367"/>
      <c r="B656" s="349"/>
      <c r="C656" s="349"/>
      <c r="D656" s="349"/>
      <c r="E656" s="40" t="s">
        <v>29</v>
      </c>
      <c r="F656" s="2"/>
      <c r="G656" s="1">
        <f>SUM(G652:G655)</f>
        <v>0.371</v>
      </c>
      <c r="H656" s="303"/>
      <c r="I656" s="1">
        <f>SUM(I652:I655)</f>
        <v>439125.89</v>
      </c>
      <c r="J656" s="303"/>
      <c r="K656" s="1">
        <f>SUM(K652:K655)</f>
        <v>0</v>
      </c>
      <c r="L656" s="303"/>
      <c r="M656" s="1">
        <f>SUM(M652:M655)</f>
        <v>0</v>
      </c>
      <c r="N656" s="1">
        <f>SUM(N652:N655)</f>
        <v>439125.89</v>
      </c>
      <c r="O656" s="86"/>
      <c r="P656" s="44"/>
      <c r="Q656" s="44" t="s">
        <v>135</v>
      </c>
      <c r="R656" s="1">
        <f t="shared" ref="R656" si="585">R652+R653+R654+R655</f>
        <v>0</v>
      </c>
      <c r="S656" s="1" t="s">
        <v>135</v>
      </c>
      <c r="T656" s="1">
        <f t="shared" ref="T656" si="586">T652+T653+T654+T655</f>
        <v>0</v>
      </c>
      <c r="U656" s="1" t="s">
        <v>135</v>
      </c>
      <c r="V656" s="41">
        <f>V652+V653+V654+V655</f>
        <v>0</v>
      </c>
      <c r="W656" s="1">
        <f t="shared" ref="W656" si="587">W652+W653+W654+W655</f>
        <v>0</v>
      </c>
    </row>
    <row r="657" spans="1:25" s="33" customFormat="1" ht="14.25" customHeight="1">
      <c r="A657" s="367"/>
      <c r="B657" s="349" t="s">
        <v>139</v>
      </c>
      <c r="C657" s="349"/>
      <c r="D657" s="349"/>
      <c r="E657" s="2" t="s">
        <v>0</v>
      </c>
      <c r="F657" s="84"/>
      <c r="G657" s="234">
        <v>0</v>
      </c>
      <c r="H657" s="303">
        <v>0</v>
      </c>
      <c r="I657" s="303">
        <v>0</v>
      </c>
      <c r="J657" s="303"/>
      <c r="K657" s="37">
        <f>ROUND((G657*J657),2)</f>
        <v>0</v>
      </c>
      <c r="L657" s="45">
        <v>0</v>
      </c>
      <c r="M657" s="37">
        <f>ROUND(G657*L657,2)</f>
        <v>0</v>
      </c>
      <c r="N657" s="37">
        <f>ROUND(K657,2)</f>
        <v>0</v>
      </c>
      <c r="O657" s="87"/>
      <c r="P657" s="44"/>
      <c r="Q657" s="44">
        <v>0</v>
      </c>
      <c r="R657" s="1">
        <v>0</v>
      </c>
      <c r="S657" s="44">
        <v>55.38</v>
      </c>
      <c r="T657" s="37">
        <f t="shared" ref="T657:T658" si="588">ROUND((P657*S657)*1.18,2)</f>
        <v>0</v>
      </c>
      <c r="U657" s="45">
        <v>0</v>
      </c>
      <c r="V657" s="37">
        <f>ROUND(P657*U657,2)</f>
        <v>0</v>
      </c>
      <c r="W657" s="37">
        <f t="shared" ref="W657:W660" si="589">T657</f>
        <v>0</v>
      </c>
    </row>
    <row r="658" spans="1:25" s="33" customFormat="1" ht="14.25" customHeight="1">
      <c r="A658" s="367"/>
      <c r="B658" s="349"/>
      <c r="C658" s="349"/>
      <c r="D658" s="349"/>
      <c r="E658" s="2" t="s">
        <v>1</v>
      </c>
      <c r="F658" s="84"/>
      <c r="G658" s="234">
        <v>0</v>
      </c>
      <c r="H658" s="303">
        <v>0</v>
      </c>
      <c r="I658" s="303">
        <v>0</v>
      </c>
      <c r="J658" s="303"/>
      <c r="K658" s="37">
        <f t="shared" ref="K658:K660" si="590">ROUND((G658*J658),2)</f>
        <v>0</v>
      </c>
      <c r="L658" s="46">
        <v>0</v>
      </c>
      <c r="M658" s="37">
        <f t="shared" ref="M658:M660" si="591">ROUND(G658*L658,2)</f>
        <v>0</v>
      </c>
      <c r="N658" s="37">
        <f t="shared" ref="N658:N660" si="592">ROUND(K658,2)</f>
        <v>0</v>
      </c>
      <c r="O658" s="87"/>
      <c r="P658" s="44"/>
      <c r="Q658" s="44">
        <v>0</v>
      </c>
      <c r="R658" s="1">
        <v>0</v>
      </c>
      <c r="S658" s="44">
        <v>128.41999999999999</v>
      </c>
      <c r="T658" s="37">
        <f t="shared" si="588"/>
        <v>0</v>
      </c>
      <c r="U658" s="46">
        <v>0</v>
      </c>
      <c r="V658" s="37">
        <f t="shared" ref="V658:V660" si="593">ROUND(P658*U658,2)</f>
        <v>0</v>
      </c>
      <c r="W658" s="37">
        <f t="shared" si="589"/>
        <v>0</v>
      </c>
    </row>
    <row r="659" spans="1:25" s="33" customFormat="1" ht="14.25" customHeight="1">
      <c r="A659" s="367"/>
      <c r="B659" s="349"/>
      <c r="C659" s="349"/>
      <c r="D659" s="349"/>
      <c r="E659" s="2" t="s">
        <v>2</v>
      </c>
      <c r="F659" s="84"/>
      <c r="G659" s="234">
        <v>206.405</v>
      </c>
      <c r="H659" s="303">
        <v>0</v>
      </c>
      <c r="I659" s="303">
        <v>0</v>
      </c>
      <c r="J659" s="303">
        <v>572.86</v>
      </c>
      <c r="K659" s="37">
        <f t="shared" si="590"/>
        <v>118241.17</v>
      </c>
      <c r="L659" s="46">
        <v>0</v>
      </c>
      <c r="M659" s="37">
        <f t="shared" si="591"/>
        <v>0</v>
      </c>
      <c r="N659" s="37">
        <f t="shared" si="592"/>
        <v>118241.17</v>
      </c>
      <c r="O659" s="87"/>
      <c r="P659" s="77"/>
      <c r="Q659" s="44">
        <v>0</v>
      </c>
      <c r="R659" s="37">
        <f>ROUND(P659*Q659,2)</f>
        <v>0</v>
      </c>
      <c r="S659" s="44">
        <v>382.58</v>
      </c>
      <c r="T659" s="37">
        <f>ROUND((P659*S659)*1.18,2)</f>
        <v>0</v>
      </c>
      <c r="U659" s="46">
        <v>0</v>
      </c>
      <c r="V659" s="37">
        <f t="shared" si="593"/>
        <v>0</v>
      </c>
      <c r="W659" s="37">
        <f>T659</f>
        <v>0</v>
      </c>
    </row>
    <row r="660" spans="1:25" s="33" customFormat="1" ht="14.25" customHeight="1">
      <c r="A660" s="367"/>
      <c r="B660" s="349"/>
      <c r="C660" s="349"/>
      <c r="D660" s="349"/>
      <c r="E660" s="2" t="s">
        <v>3</v>
      </c>
      <c r="F660" s="84"/>
      <c r="G660" s="234">
        <v>0</v>
      </c>
      <c r="H660" s="303">
        <v>0</v>
      </c>
      <c r="I660" s="303">
        <v>0</v>
      </c>
      <c r="J660" s="1">
        <v>1242.25</v>
      </c>
      <c r="K660" s="37">
        <f t="shared" si="590"/>
        <v>0</v>
      </c>
      <c r="L660" s="46">
        <v>0</v>
      </c>
      <c r="M660" s="37">
        <f t="shared" si="591"/>
        <v>0</v>
      </c>
      <c r="N660" s="37">
        <f t="shared" si="592"/>
        <v>0</v>
      </c>
      <c r="O660" s="87"/>
      <c r="P660" s="77"/>
      <c r="Q660" s="44">
        <v>0</v>
      </c>
      <c r="R660" s="1">
        <v>0</v>
      </c>
      <c r="S660" s="1">
        <v>829.62</v>
      </c>
      <c r="T660" s="37">
        <f>ROUND((P660*S660)*1.18,2)</f>
        <v>0</v>
      </c>
      <c r="U660" s="46">
        <v>0</v>
      </c>
      <c r="V660" s="37">
        <f t="shared" si="593"/>
        <v>0</v>
      </c>
      <c r="W660" s="37">
        <f t="shared" si="589"/>
        <v>0</v>
      </c>
    </row>
    <row r="661" spans="1:25" s="34" customFormat="1" ht="14.25" customHeight="1">
      <c r="A661" s="367"/>
      <c r="B661" s="349"/>
      <c r="C661" s="349"/>
      <c r="D661" s="349"/>
      <c r="E661" s="40" t="s">
        <v>29</v>
      </c>
      <c r="F661" s="2"/>
      <c r="G661" s="1">
        <f>SUM(G657:G660)</f>
        <v>206.405</v>
      </c>
      <c r="H661" s="303"/>
      <c r="I661" s="1">
        <f>SUM(I657:I660)</f>
        <v>0</v>
      </c>
      <c r="J661" s="303"/>
      <c r="K661" s="1">
        <f>SUM(K657:K660)</f>
        <v>118241.17</v>
      </c>
      <c r="L661" s="303"/>
      <c r="M661" s="1">
        <f>SUM(M657:M660)</f>
        <v>0</v>
      </c>
      <c r="N661" s="1">
        <f>SUM(N657:N660)</f>
        <v>118241.17</v>
      </c>
      <c r="O661" s="86"/>
      <c r="P661" s="44"/>
      <c r="Q661" s="44" t="s">
        <v>135</v>
      </c>
      <c r="R661" s="1">
        <f>R657+R658+R659+R660</f>
        <v>0</v>
      </c>
      <c r="S661" s="1" t="s">
        <v>135</v>
      </c>
      <c r="T661" s="1">
        <f t="shared" ref="T661" si="594">T657+T658+T659+T660</f>
        <v>0</v>
      </c>
      <c r="U661" s="1" t="s">
        <v>135</v>
      </c>
      <c r="V661" s="41">
        <f>V657+V658+V659+V660</f>
        <v>0</v>
      </c>
      <c r="W661" s="1">
        <f t="shared" ref="W661" si="595">W657+W658+W659+W660</f>
        <v>0</v>
      </c>
    </row>
    <row r="662" spans="1:25" s="33" customFormat="1" ht="14.25" customHeight="1">
      <c r="A662" s="367"/>
      <c r="B662" s="349" t="s">
        <v>28</v>
      </c>
      <c r="C662" s="349"/>
      <c r="D662" s="349"/>
      <c r="E662" s="2" t="s">
        <v>0</v>
      </c>
      <c r="F662" s="84"/>
      <c r="G662" s="234">
        <v>0</v>
      </c>
      <c r="H662" s="303">
        <v>0</v>
      </c>
      <c r="I662" s="1">
        <v>0</v>
      </c>
      <c r="J662" s="303">
        <v>0</v>
      </c>
      <c r="K662" s="41">
        <v>0</v>
      </c>
      <c r="L662" s="45">
        <v>1218.0999999999999</v>
      </c>
      <c r="M662" s="37">
        <f>ROUND(G662*L662,2)</f>
        <v>0</v>
      </c>
      <c r="N662" s="37">
        <f>ROUND(M662,2)</f>
        <v>0</v>
      </c>
      <c r="O662" s="87"/>
      <c r="P662" s="77"/>
      <c r="Q662" s="44">
        <v>0</v>
      </c>
      <c r="R662" s="1">
        <v>0</v>
      </c>
      <c r="S662" s="44">
        <v>0</v>
      </c>
      <c r="T662" s="41">
        <v>0</v>
      </c>
      <c r="U662" s="45">
        <v>960.74</v>
      </c>
      <c r="V662" s="37">
        <f>ROUND(P662*U662,2)</f>
        <v>0</v>
      </c>
      <c r="W662" s="37">
        <f>ROUND(V662*1.18,2)</f>
        <v>0</v>
      </c>
    </row>
    <row r="663" spans="1:25" s="33" customFormat="1" ht="14.25" customHeight="1">
      <c r="A663" s="367"/>
      <c r="B663" s="349"/>
      <c r="C663" s="349"/>
      <c r="D663" s="349"/>
      <c r="E663" s="2" t="s">
        <v>1</v>
      </c>
      <c r="F663" s="84"/>
      <c r="G663" s="234">
        <v>0</v>
      </c>
      <c r="H663" s="303">
        <v>0</v>
      </c>
      <c r="I663" s="1">
        <v>0</v>
      </c>
      <c r="J663" s="303">
        <v>0</v>
      </c>
      <c r="K663" s="41">
        <v>0</v>
      </c>
      <c r="L663" s="46">
        <v>1393.37</v>
      </c>
      <c r="M663" s="37">
        <f t="shared" ref="M663:M665" si="596">ROUND(G663*L663,2)</f>
        <v>0</v>
      </c>
      <c r="N663" s="37">
        <f t="shared" ref="N663:N664" si="597">ROUND(M663,2)</f>
        <v>0</v>
      </c>
      <c r="O663" s="87"/>
      <c r="P663" s="77"/>
      <c r="Q663" s="44">
        <v>0</v>
      </c>
      <c r="R663" s="1">
        <v>0</v>
      </c>
      <c r="S663" s="44">
        <v>0</v>
      </c>
      <c r="T663" s="41">
        <v>0</v>
      </c>
      <c r="U663" s="46">
        <v>1098.97</v>
      </c>
      <c r="V663" s="37">
        <f t="shared" ref="V663:V665" si="598">ROUND(P663*U663,2)</f>
        <v>0</v>
      </c>
      <c r="W663" s="37">
        <f t="shared" ref="W663:W665" si="599">ROUND(V663*1.18,2)</f>
        <v>0</v>
      </c>
    </row>
    <row r="664" spans="1:25" s="33" customFormat="1" ht="14.25" customHeight="1">
      <c r="A664" s="367"/>
      <c r="B664" s="349"/>
      <c r="C664" s="349"/>
      <c r="D664" s="349"/>
      <c r="E664" s="2" t="s">
        <v>2</v>
      </c>
      <c r="F664" s="84"/>
      <c r="G664" s="234">
        <f>1845.633-814.824+1212.697</f>
        <v>2243.5060000000003</v>
      </c>
      <c r="H664" s="303">
        <v>0</v>
      </c>
      <c r="I664" s="1">
        <v>0</v>
      </c>
      <c r="J664" s="303">
        <v>0</v>
      </c>
      <c r="K664" s="41">
        <v>0</v>
      </c>
      <c r="L664" s="46">
        <v>2721.51</v>
      </c>
      <c r="M664" s="37">
        <f t="shared" si="596"/>
        <v>6105724.0099999998</v>
      </c>
      <c r="N664" s="37">
        <f t="shared" si="597"/>
        <v>6105724.0099999998</v>
      </c>
      <c r="O664" s="87"/>
      <c r="P664" s="77"/>
      <c r="Q664" s="44">
        <v>0</v>
      </c>
      <c r="R664" s="1">
        <v>0</v>
      </c>
      <c r="S664" s="44">
        <v>0</v>
      </c>
      <c r="T664" s="41">
        <v>0</v>
      </c>
      <c r="U664" s="46">
        <v>2146.48</v>
      </c>
      <c r="V664" s="37">
        <f t="shared" si="598"/>
        <v>0</v>
      </c>
      <c r="W664" s="37">
        <f t="shared" si="599"/>
        <v>0</v>
      </c>
    </row>
    <row r="665" spans="1:25" s="33" customFormat="1" ht="14.25" customHeight="1">
      <c r="A665" s="367"/>
      <c r="B665" s="349"/>
      <c r="C665" s="349"/>
      <c r="D665" s="349"/>
      <c r="E665" s="2" t="s">
        <v>3</v>
      </c>
      <c r="F665" s="84"/>
      <c r="G665" s="234">
        <v>70.230999999999995</v>
      </c>
      <c r="H665" s="303">
        <v>0</v>
      </c>
      <c r="I665" s="1">
        <v>0</v>
      </c>
      <c r="J665" s="1">
        <v>0</v>
      </c>
      <c r="K665" s="41">
        <v>0</v>
      </c>
      <c r="L665" s="46">
        <v>5374.47</v>
      </c>
      <c r="M665" s="37">
        <f t="shared" si="596"/>
        <v>377454.4</v>
      </c>
      <c r="N665" s="37">
        <f>ROUND(M665,2)</f>
        <v>377454.4</v>
      </c>
      <c r="O665" s="87"/>
      <c r="P665" s="77"/>
      <c r="Q665" s="44">
        <v>0</v>
      </c>
      <c r="R665" s="1">
        <v>0</v>
      </c>
      <c r="S665" s="1">
        <v>0</v>
      </c>
      <c r="T665" s="41">
        <v>0</v>
      </c>
      <c r="U665" s="46">
        <v>4238.8999999999996</v>
      </c>
      <c r="V665" s="37">
        <f t="shared" si="598"/>
        <v>0</v>
      </c>
      <c r="W665" s="37">
        <f t="shared" si="599"/>
        <v>0</v>
      </c>
    </row>
    <row r="666" spans="1:25" s="34" customFormat="1" ht="14.25" customHeight="1">
      <c r="A666" s="367"/>
      <c r="B666" s="349"/>
      <c r="C666" s="349"/>
      <c r="D666" s="349"/>
      <c r="E666" s="40" t="s">
        <v>29</v>
      </c>
      <c r="F666" s="2"/>
      <c r="G666" s="1">
        <f>SUM(G662:G665)</f>
        <v>2313.7370000000001</v>
      </c>
      <c r="H666" s="303"/>
      <c r="I666" s="1">
        <f>SUM(I662:I665)</f>
        <v>0</v>
      </c>
      <c r="J666" s="303"/>
      <c r="K666" s="1">
        <f>SUM(K662:K665)</f>
        <v>0</v>
      </c>
      <c r="L666" s="303"/>
      <c r="M666" s="1">
        <f>SUM(M662:M665)</f>
        <v>6483178.4100000001</v>
      </c>
      <c r="N666" s="1">
        <f>SUM(N662:N665)</f>
        <v>6483178.4100000001</v>
      </c>
      <c r="O666" s="86"/>
      <c r="P666" s="44">
        <f t="shared" ref="P666:W666" si="600">P662+P663+P664+P665</f>
        <v>0</v>
      </c>
      <c r="Q666" s="44" t="s">
        <v>135</v>
      </c>
      <c r="R666" s="1">
        <f t="shared" si="600"/>
        <v>0</v>
      </c>
      <c r="S666" s="1" t="s">
        <v>135</v>
      </c>
      <c r="T666" s="1">
        <f t="shared" si="600"/>
        <v>0</v>
      </c>
      <c r="U666" s="1" t="s">
        <v>135</v>
      </c>
      <c r="V666" s="41">
        <f>V662+V663+V664+V665</f>
        <v>0</v>
      </c>
      <c r="W666" s="1">
        <f t="shared" si="600"/>
        <v>0</v>
      </c>
    </row>
    <row r="667" spans="1:25" s="33" customFormat="1" ht="12.75" customHeight="1">
      <c r="A667" s="357"/>
      <c r="B667" s="359" t="s">
        <v>403</v>
      </c>
      <c r="C667" s="359"/>
      <c r="D667" s="359"/>
      <c r="E667" s="42" t="s">
        <v>0</v>
      </c>
      <c r="F667" s="97">
        <f>G667/744</f>
        <v>0</v>
      </c>
      <c r="G667" s="48">
        <f>G562+G567+G572+G577+G582+G587+G592+G597+G602+G607+G612+G617+G622+G627+G632+G637+G642+G647+G657+G662</f>
        <v>0</v>
      </c>
      <c r="H667" s="302">
        <v>0</v>
      </c>
      <c r="I667" s="43">
        <f>I652+I657</f>
        <v>0</v>
      </c>
      <c r="J667" s="302">
        <v>0</v>
      </c>
      <c r="K667" s="43">
        <f>K652+K657</f>
        <v>0</v>
      </c>
      <c r="L667" s="302">
        <v>0</v>
      </c>
      <c r="M667" s="48">
        <f>M562+M567+M572+M577+M582+M587+M592+M597+M602+M607+M612+M617+M622+M627+M632+M637+M642+M647+M662</f>
        <v>0</v>
      </c>
      <c r="N667" s="48">
        <f>N562+N567+N572+N577+N582+N587+N592+N597+N602+N607+N612+N617+N622+N627+N632+N637+N642+N647+N652+N657+N662</f>
        <v>0</v>
      </c>
      <c r="O667" s="88"/>
      <c r="P667" s="48">
        <f>P562+P567+P572+P577+P582+P587+P592+P597+P632+P637+P657+P662</f>
        <v>0</v>
      </c>
      <c r="Q667" s="47">
        <v>0</v>
      </c>
      <c r="R667" s="43">
        <f>R562+R567+R572+R577+R582+R587+R592+R597+R632+R637+R652+R657+R662</f>
        <v>0</v>
      </c>
      <c r="S667" s="47">
        <v>0</v>
      </c>
      <c r="T667" s="43">
        <f>T562+T567+T572+T577+T582+T587+T592+T597+T632+T637+T652+T657+T662</f>
        <v>0</v>
      </c>
      <c r="U667" s="47">
        <v>0</v>
      </c>
      <c r="V667" s="43">
        <f t="shared" ref="V667:W670" si="601">V562+V567+V572+V577+V582+V587+V592+V597+V632+V637+V652+V657+V662</f>
        <v>0</v>
      </c>
      <c r="W667" s="80">
        <f t="shared" si="601"/>
        <v>0</v>
      </c>
    </row>
    <row r="668" spans="1:25" s="33" customFormat="1" ht="12.75" customHeight="1">
      <c r="A668" s="358"/>
      <c r="B668" s="359"/>
      <c r="C668" s="359"/>
      <c r="D668" s="359"/>
      <c r="E668" s="42" t="s">
        <v>1</v>
      </c>
      <c r="F668" s="97">
        <f t="shared" ref="F668:F670" si="602">G668/744</f>
        <v>0</v>
      </c>
      <c r="G668" s="48">
        <f t="shared" ref="G668:G670" si="603">G563+G568+G573+G578+G583+G588+G593+G598+G603+G608+G613+G618+G623+G628+G633+G638+G643+G648+G658+G663</f>
        <v>0</v>
      </c>
      <c r="H668" s="302">
        <v>0</v>
      </c>
      <c r="I668" s="43">
        <f t="shared" ref="I668:I670" si="604">I653+I658</f>
        <v>0</v>
      </c>
      <c r="J668" s="302">
        <v>0</v>
      </c>
      <c r="K668" s="43">
        <f t="shared" ref="K668:K670" si="605">K653+K658</f>
        <v>0</v>
      </c>
      <c r="L668" s="302">
        <v>0</v>
      </c>
      <c r="M668" s="48">
        <f t="shared" ref="M668:M669" si="606">M563+M568+M573+M578+M583+M588+M593+M598+M603+M608+M613+M618+M623+M628+M633+M638+M643+M648+M663</f>
        <v>0</v>
      </c>
      <c r="N668" s="48">
        <f t="shared" ref="N668:N669" si="607">N563+N568+N573+N578+N583+N588+N593+N598+N603+N608+N613+N618+N623+N628+N633+N638+N643+N648+N653+N658+N663</f>
        <v>0</v>
      </c>
      <c r="O668" s="88"/>
      <c r="P668" s="48">
        <f>P563+P568+P573+P578+P583+P588+P593+P598+P633+P638+P658+P663</f>
        <v>0</v>
      </c>
      <c r="Q668" s="47">
        <v>0</v>
      </c>
      <c r="R668" s="43">
        <f>R563+R568+R573+R578+R583+R588+R593+R598+R633+R638+R653+R658+R663</f>
        <v>0</v>
      </c>
      <c r="S668" s="47">
        <v>0</v>
      </c>
      <c r="T668" s="43">
        <f>T563+T568+T573+T578+T583+T588+T593+T598+T633+T638+T653+T658+T663</f>
        <v>0</v>
      </c>
      <c r="U668" s="47">
        <v>0</v>
      </c>
      <c r="V668" s="43">
        <f t="shared" si="601"/>
        <v>0</v>
      </c>
      <c r="W668" s="80">
        <f t="shared" si="601"/>
        <v>0</v>
      </c>
    </row>
    <row r="669" spans="1:25" s="33" customFormat="1" ht="12.75" customHeight="1">
      <c r="A669" s="358"/>
      <c r="B669" s="359"/>
      <c r="C669" s="359"/>
      <c r="D669" s="359"/>
      <c r="E669" s="42" t="s">
        <v>2</v>
      </c>
      <c r="F669" s="97">
        <f t="shared" si="602"/>
        <v>3.5649475806451618</v>
      </c>
      <c r="G669" s="48">
        <f>G564+G569+G574+G579+G584+G589+G594+G599+G604+G609+G614+G619+G624+G629+G634+G639+G644+G649+G659+G664</f>
        <v>2652.3210000000004</v>
      </c>
      <c r="H669" s="302">
        <v>0</v>
      </c>
      <c r="I669" s="43">
        <f>I654+I659</f>
        <v>439125.89</v>
      </c>
      <c r="J669" s="302">
        <v>0</v>
      </c>
      <c r="K669" s="43">
        <f t="shared" si="605"/>
        <v>118241.17</v>
      </c>
      <c r="L669" s="302">
        <v>0</v>
      </c>
      <c r="M669" s="48">
        <f t="shared" si="606"/>
        <v>6491075.5800000001</v>
      </c>
      <c r="N669" s="48">
        <f t="shared" si="607"/>
        <v>7048442.6399999997</v>
      </c>
      <c r="O669" s="88"/>
      <c r="P669" s="48">
        <f>P564+P569+P574+P579+P584+P589+P594+P599+P634+P639+P659+P664</f>
        <v>0</v>
      </c>
      <c r="Q669" s="47">
        <v>0</v>
      </c>
      <c r="R669" s="43">
        <f>R564+R569+R574+R579+R584+R589+R594+R599+R634+R639+R654+R659+R664</f>
        <v>0</v>
      </c>
      <c r="S669" s="47">
        <v>0</v>
      </c>
      <c r="T669" s="43">
        <f>T564+T569+T574+T579+T584+T589+T594+T599+T634+T639+T654+T659+T664</f>
        <v>0</v>
      </c>
      <c r="U669" s="47">
        <v>0</v>
      </c>
      <c r="V669" s="43">
        <f t="shared" si="601"/>
        <v>0</v>
      </c>
      <c r="W669" s="80">
        <f t="shared" si="601"/>
        <v>0</v>
      </c>
    </row>
    <row r="670" spans="1:25" s="33" customFormat="1" ht="12.75" customHeight="1">
      <c r="A670" s="358"/>
      <c r="B670" s="359"/>
      <c r="C670" s="359"/>
      <c r="D670" s="359"/>
      <c r="E670" s="42" t="s">
        <v>3</v>
      </c>
      <c r="F670" s="97">
        <f t="shared" si="602"/>
        <v>1.6754905913978495</v>
      </c>
      <c r="G670" s="48">
        <f t="shared" si="603"/>
        <v>1246.5650000000001</v>
      </c>
      <c r="H670" s="302">
        <v>0</v>
      </c>
      <c r="I670" s="43">
        <f t="shared" si="604"/>
        <v>0</v>
      </c>
      <c r="J670" s="39">
        <v>0</v>
      </c>
      <c r="K670" s="43">
        <f t="shared" si="605"/>
        <v>0</v>
      </c>
      <c r="L670" s="39">
        <v>0</v>
      </c>
      <c r="M670" s="48">
        <f>M565+M570+M575+M580+M585+M590+M595+M600+M605+M610+M615+M620+M625+M630+M635+M640+M645+M650+M665</f>
        <v>2829233.1</v>
      </c>
      <c r="N670" s="48">
        <f>N565+N570+N575+N580+N585+N590+N595+N600+N605+N610+N615+N620+N625+N630+N635+N640+N645+N650+N655+N660+N665</f>
        <v>2829233.1</v>
      </c>
      <c r="O670" s="88"/>
      <c r="P670" s="48">
        <f>P565+P570+P575+P580+P585+P590+P595+P600+P635+P640+P660+P665</f>
        <v>0</v>
      </c>
      <c r="Q670" s="47">
        <v>0</v>
      </c>
      <c r="R670" s="43">
        <f>R565+R570+R575+R580+R585+R590+R595+R600+R635+R640+R655+R660+R665</f>
        <v>0</v>
      </c>
      <c r="S670" s="39">
        <v>0</v>
      </c>
      <c r="T670" s="43">
        <f>T565+T570+T575+T580+T585+T590+T595+T600+T635+T640+T655+T660+T665</f>
        <v>0</v>
      </c>
      <c r="U670" s="39">
        <v>0</v>
      </c>
      <c r="V670" s="43">
        <f t="shared" si="601"/>
        <v>0</v>
      </c>
      <c r="W670" s="80">
        <f t="shared" si="601"/>
        <v>0</v>
      </c>
    </row>
    <row r="671" spans="1:25" s="34" customFormat="1" ht="12.75" customHeight="1" thickBot="1">
      <c r="A671" s="358"/>
      <c r="B671" s="360"/>
      <c r="C671" s="360"/>
      <c r="D671" s="360"/>
      <c r="E671" s="125" t="s">
        <v>29</v>
      </c>
      <c r="F671" s="126">
        <f>F667+F668+F669+F670</f>
        <v>5.2404381720430111</v>
      </c>
      <c r="G671" s="48">
        <f>G667+G668+G669+G670</f>
        <v>3898.8860000000004</v>
      </c>
      <c r="H671" s="302" t="s">
        <v>135</v>
      </c>
      <c r="I671" s="43">
        <f>I667+I668+I669+I670</f>
        <v>439125.89</v>
      </c>
      <c r="J671" s="39" t="s">
        <v>135</v>
      </c>
      <c r="K671" s="43">
        <f>K656+K661</f>
        <v>118241.17</v>
      </c>
      <c r="L671" s="39" t="s">
        <v>135</v>
      </c>
      <c r="M671" s="43">
        <f>M667+M668+M669+M670</f>
        <v>9320308.6799999997</v>
      </c>
      <c r="N671" s="48">
        <f>N667+N668+N669+N670</f>
        <v>9877675.7400000002</v>
      </c>
      <c r="O671" s="89"/>
      <c r="P671" s="48">
        <f>P667+P668+P669+P670</f>
        <v>0</v>
      </c>
      <c r="Q671" s="47" t="s">
        <v>135</v>
      </c>
      <c r="R671" s="43">
        <f>R667+R668+R669+R670</f>
        <v>0</v>
      </c>
      <c r="S671" s="39" t="s">
        <v>135</v>
      </c>
      <c r="T671" s="43">
        <f>T667+T668+T669+T670</f>
        <v>0</v>
      </c>
      <c r="U671" s="39" t="s">
        <v>135</v>
      </c>
      <c r="V671" s="43">
        <f>V667+V668+V669+V670</f>
        <v>0</v>
      </c>
      <c r="W671" s="80">
        <f>W667+W668+W669+W670</f>
        <v>0</v>
      </c>
      <c r="X671" s="34">
        <v>3898.8860985461006</v>
      </c>
      <c r="Y671" s="132">
        <f>G671-X671</f>
        <v>-9.8546100161911454E-5</v>
      </c>
    </row>
    <row r="672" spans="1:25" ht="19.5" customHeight="1" thickBot="1">
      <c r="A672" s="128"/>
      <c r="B672" s="373" t="s">
        <v>52</v>
      </c>
      <c r="C672" s="374"/>
      <c r="D672" s="375"/>
      <c r="E672" s="129"/>
      <c r="F672" s="130">
        <f>F121+F231+F341+F451+F561+F671</f>
        <v>28.670900537634406</v>
      </c>
      <c r="G672" s="168">
        <f>G121+G231+G341+G451+G561+G671</f>
        <v>21331.15</v>
      </c>
      <c r="H672" s="169" t="s">
        <v>135</v>
      </c>
      <c r="I672" s="82">
        <f>I121+I231+I341+I451+I561+I671</f>
        <v>2735363.68</v>
      </c>
      <c r="J672" s="82" t="s">
        <v>135</v>
      </c>
      <c r="K672" s="82">
        <f>K121+K231+K341+K451+K561+K671</f>
        <v>756154</v>
      </c>
      <c r="L672" s="169" t="s">
        <v>135</v>
      </c>
      <c r="M672" s="82">
        <f>M121+M231+M341+M451+M561+M671</f>
        <v>50146474.660000004</v>
      </c>
      <c r="N672" s="180">
        <f>N121+N231+N341+N451+N561+N671</f>
        <v>53637992.339999996</v>
      </c>
      <c r="O672" s="90"/>
      <c r="P672" s="81" t="e">
        <f>P671+#REF!+#REF!+#REF!+#REF!+#REF!</f>
        <v>#REF!</v>
      </c>
      <c r="Q672" s="82" t="s">
        <v>135</v>
      </c>
      <c r="R672" s="82" t="e">
        <f>R671+#REF!+#REF!+#REF!+#REF!+#REF!</f>
        <v>#REF!</v>
      </c>
      <c r="S672" s="82" t="s">
        <v>135</v>
      </c>
      <c r="T672" s="82" t="e">
        <f>T671+#REF!+#REF!+#REF!+#REF!+#REF!</f>
        <v>#REF!</v>
      </c>
      <c r="U672" s="82" t="s">
        <v>135</v>
      </c>
      <c r="V672" s="82" t="e">
        <f>V671+#REF!+#REF!+#REF!+#REF!+#REF!</f>
        <v>#REF!</v>
      </c>
      <c r="W672" s="83" t="e">
        <f>W671+#REF!+#REF!+#REF!+#REF!+#REF!</f>
        <v>#REF!</v>
      </c>
    </row>
    <row r="673" spans="1:23" s="33" customFormat="1" ht="14.25" customHeight="1">
      <c r="A673" s="390" t="s">
        <v>222</v>
      </c>
      <c r="B673" s="379" t="s">
        <v>30</v>
      </c>
      <c r="C673" s="376" t="s">
        <v>35</v>
      </c>
      <c r="D673" s="377" t="s">
        <v>47</v>
      </c>
      <c r="E673" s="127" t="s">
        <v>0</v>
      </c>
      <c r="F673" s="127"/>
      <c r="G673" s="2"/>
      <c r="H673" s="303"/>
      <c r="I673" s="1"/>
      <c r="J673" s="303"/>
      <c r="K673" s="1"/>
      <c r="L673" s="303">
        <v>832.68</v>
      </c>
      <c r="M673" s="37">
        <f t="shared" ref="M673:M674" si="608">ROUND(G673*L673,2)</f>
        <v>0</v>
      </c>
      <c r="N673" s="37">
        <f>ROUND(M673,2)</f>
        <v>0</v>
      </c>
      <c r="O673" s="86"/>
      <c r="P673" s="2"/>
      <c r="Q673" s="119"/>
      <c r="R673" s="1"/>
      <c r="S673" s="119"/>
      <c r="T673" s="1"/>
      <c r="U673" s="119"/>
      <c r="V673" s="41"/>
      <c r="W673" s="1"/>
    </row>
    <row r="674" spans="1:23" s="33" customFormat="1" ht="14.25" customHeight="1">
      <c r="A674" s="367"/>
      <c r="B674" s="379"/>
      <c r="C674" s="369"/>
      <c r="D674" s="349"/>
      <c r="E674" s="2" t="s">
        <v>1</v>
      </c>
      <c r="F674" s="2"/>
      <c r="G674" s="2"/>
      <c r="H674" s="303"/>
      <c r="I674" s="1"/>
      <c r="J674" s="303"/>
      <c r="K674" s="1"/>
      <c r="L674" s="303">
        <v>832.68</v>
      </c>
      <c r="M674" s="37">
        <f t="shared" si="608"/>
        <v>0</v>
      </c>
      <c r="N674" s="37">
        <f t="shared" ref="N674:N676" si="609">ROUND(M674,2)</f>
        <v>0</v>
      </c>
      <c r="O674" s="86"/>
      <c r="P674" s="2"/>
      <c r="Q674" s="119"/>
      <c r="R674" s="1"/>
      <c r="S674" s="119"/>
      <c r="T674" s="1"/>
      <c r="U674" s="119"/>
      <c r="V674" s="41"/>
      <c r="W674" s="1"/>
    </row>
    <row r="675" spans="1:23" s="33" customFormat="1" ht="14.25" customHeight="1">
      <c r="A675" s="367"/>
      <c r="B675" s="379"/>
      <c r="C675" s="369"/>
      <c r="D675" s="349"/>
      <c r="E675" s="2" t="s">
        <v>2</v>
      </c>
      <c r="F675" s="2"/>
      <c r="G675" s="2">
        <v>0</v>
      </c>
      <c r="H675" s="303"/>
      <c r="I675" s="1"/>
      <c r="J675" s="303"/>
      <c r="K675" s="1"/>
      <c r="L675" s="303">
        <v>832.68</v>
      </c>
      <c r="M675" s="37">
        <f>ROUND(G675*L675,2)</f>
        <v>0</v>
      </c>
      <c r="N675" s="37">
        <f t="shared" si="609"/>
        <v>0</v>
      </c>
      <c r="O675" s="86"/>
      <c r="P675" s="2"/>
      <c r="Q675" s="119"/>
      <c r="R675" s="1"/>
      <c r="S675" s="119"/>
      <c r="T675" s="1"/>
      <c r="U675" s="119">
        <v>810.42</v>
      </c>
      <c r="V675" s="37">
        <f>ROUND(P675*U675,2)</f>
        <v>0</v>
      </c>
      <c r="W675" s="37">
        <f>ROUND(V675*1.18,2)</f>
        <v>0</v>
      </c>
    </row>
    <row r="676" spans="1:23" s="33" customFormat="1" ht="14.25" customHeight="1">
      <c r="A676" s="367"/>
      <c r="B676" s="379"/>
      <c r="C676" s="369"/>
      <c r="D676" s="349"/>
      <c r="E676" s="2" t="s">
        <v>3</v>
      </c>
      <c r="F676" s="2"/>
      <c r="G676" s="2"/>
      <c r="H676" s="303"/>
      <c r="I676" s="1"/>
      <c r="J676" s="303"/>
      <c r="K676" s="1"/>
      <c r="L676" s="303">
        <v>832.68</v>
      </c>
      <c r="M676" s="37">
        <f t="shared" ref="M676" si="610">ROUND(G676*L676,2)</f>
        <v>0</v>
      </c>
      <c r="N676" s="37">
        <f t="shared" si="609"/>
        <v>0</v>
      </c>
      <c r="O676" s="86"/>
      <c r="P676" s="2"/>
      <c r="Q676" s="119"/>
      <c r="R676" s="1"/>
      <c r="S676" s="119"/>
      <c r="T676" s="1"/>
      <c r="U676" s="119"/>
      <c r="V676" s="41"/>
      <c r="W676" s="1"/>
    </row>
    <row r="677" spans="1:23" s="33" customFormat="1" ht="14.25" customHeight="1">
      <c r="A677" s="367"/>
      <c r="B677" s="379"/>
      <c r="C677" s="369"/>
      <c r="D677" s="349"/>
      <c r="E677" s="2" t="s">
        <v>29</v>
      </c>
      <c r="F677" s="2"/>
      <c r="G677" s="1">
        <f>SUM(G673:G676)</f>
        <v>0</v>
      </c>
      <c r="H677" s="303"/>
      <c r="I677" s="1">
        <f>SUM(I673:I676)</f>
        <v>0</v>
      </c>
      <c r="J677" s="303"/>
      <c r="K677" s="1">
        <f>SUM(K673:K676)</f>
        <v>0</v>
      </c>
      <c r="L677" s="303"/>
      <c r="M677" s="1">
        <f>SUM(M673:M676)</f>
        <v>0</v>
      </c>
      <c r="N677" s="1">
        <f>SUM(N673:N676)</f>
        <v>0</v>
      </c>
      <c r="O677" s="86"/>
      <c r="P677" s="2"/>
      <c r="Q677" s="119"/>
      <c r="R677" s="1"/>
      <c r="S677" s="119"/>
      <c r="T677" s="1"/>
      <c r="U677" s="119"/>
      <c r="V677" s="41"/>
      <c r="W677" s="1"/>
    </row>
    <row r="678" spans="1:23" s="95" customFormat="1" ht="14.25" customHeight="1">
      <c r="A678" s="367"/>
      <c r="B678" s="379"/>
      <c r="C678" s="369"/>
      <c r="D678" s="349" t="s">
        <v>33</v>
      </c>
      <c r="E678" s="2" t="s">
        <v>0</v>
      </c>
      <c r="F678" s="2"/>
      <c r="G678" s="2"/>
      <c r="H678" s="303"/>
      <c r="I678" s="1"/>
      <c r="J678" s="303"/>
      <c r="K678" s="1"/>
      <c r="L678" s="303">
        <v>1982.68</v>
      </c>
      <c r="M678" s="37">
        <f t="shared" ref="M678:M679" si="611">ROUND(G678*L678,2)</f>
        <v>0</v>
      </c>
      <c r="N678" s="37">
        <f>ROUND(M678,2)</f>
        <v>0</v>
      </c>
      <c r="O678" s="86"/>
      <c r="P678" s="2"/>
      <c r="Q678" s="119"/>
      <c r="R678" s="1"/>
      <c r="S678" s="119"/>
      <c r="T678" s="1"/>
      <c r="U678" s="119"/>
      <c r="V678" s="41"/>
      <c r="W678" s="1"/>
    </row>
    <row r="679" spans="1:23" s="95" customFormat="1" ht="14.25" customHeight="1">
      <c r="A679" s="367"/>
      <c r="B679" s="379"/>
      <c r="C679" s="369"/>
      <c r="D679" s="349"/>
      <c r="E679" s="2" t="s">
        <v>1</v>
      </c>
      <c r="F679" s="2"/>
      <c r="G679" s="2"/>
      <c r="H679" s="303"/>
      <c r="I679" s="1"/>
      <c r="J679" s="303"/>
      <c r="K679" s="1"/>
      <c r="L679" s="303">
        <v>1982.68</v>
      </c>
      <c r="M679" s="37">
        <f t="shared" si="611"/>
        <v>0</v>
      </c>
      <c r="N679" s="37">
        <f t="shared" ref="N679:N681" si="612">ROUND(M679,2)</f>
        <v>0</v>
      </c>
      <c r="O679" s="86"/>
      <c r="P679" s="2"/>
      <c r="Q679" s="119"/>
      <c r="R679" s="1"/>
      <c r="S679" s="119"/>
      <c r="T679" s="1"/>
      <c r="U679" s="119"/>
      <c r="V679" s="41"/>
      <c r="W679" s="1"/>
    </row>
    <row r="680" spans="1:23" s="95" customFormat="1" ht="14.25" customHeight="1">
      <c r="A680" s="367"/>
      <c r="B680" s="379"/>
      <c r="C680" s="369"/>
      <c r="D680" s="349"/>
      <c r="E680" s="2" t="s">
        <v>2</v>
      </c>
      <c r="F680" s="2"/>
      <c r="G680" s="2">
        <v>29.181000000000001</v>
      </c>
      <c r="H680" s="303"/>
      <c r="I680" s="1"/>
      <c r="J680" s="303"/>
      <c r="K680" s="1"/>
      <c r="L680" s="303">
        <v>1982.68</v>
      </c>
      <c r="M680" s="37">
        <f>ROUND(G680*L680,2)</f>
        <v>57856.59</v>
      </c>
      <c r="N680" s="37">
        <f>ROUND(M680,2)</f>
        <v>57856.59</v>
      </c>
      <c r="O680" s="86"/>
      <c r="P680" s="2"/>
      <c r="Q680" s="119"/>
      <c r="R680" s="1"/>
      <c r="S680" s="119"/>
      <c r="T680" s="1"/>
      <c r="U680" s="119">
        <v>1649.4</v>
      </c>
      <c r="V680" s="37">
        <f>ROUND(P680*U680,2)</f>
        <v>0</v>
      </c>
      <c r="W680" s="37">
        <f>ROUND(V680*1.18,2)</f>
        <v>0</v>
      </c>
    </row>
    <row r="681" spans="1:23" s="95" customFormat="1" ht="14.25" customHeight="1">
      <c r="A681" s="367"/>
      <c r="B681" s="379"/>
      <c r="C681" s="369"/>
      <c r="D681" s="349"/>
      <c r="E681" s="2" t="s">
        <v>3</v>
      </c>
      <c r="F681" s="2"/>
      <c r="G681" s="2">
        <v>-4.2000000000000003E-2</v>
      </c>
      <c r="H681" s="303"/>
      <c r="I681" s="1"/>
      <c r="J681" s="303"/>
      <c r="K681" s="1"/>
      <c r="L681" s="303">
        <v>1982.68</v>
      </c>
      <c r="M681" s="37">
        <f t="shared" ref="M681" si="613">ROUND(G681*L681,2)</f>
        <v>-83.27</v>
      </c>
      <c r="N681" s="37">
        <f t="shared" si="612"/>
        <v>-83.27</v>
      </c>
      <c r="O681" s="86"/>
      <c r="P681" s="2"/>
      <c r="Q681" s="119"/>
      <c r="R681" s="1"/>
      <c r="S681" s="119"/>
      <c r="T681" s="1"/>
      <c r="U681" s="119"/>
      <c r="V681" s="41"/>
      <c r="W681" s="1"/>
    </row>
    <row r="682" spans="1:23" s="95" customFormat="1" ht="14.25" customHeight="1">
      <c r="A682" s="367"/>
      <c r="B682" s="379"/>
      <c r="C682" s="369"/>
      <c r="D682" s="349"/>
      <c r="E682" s="2" t="s">
        <v>29</v>
      </c>
      <c r="F682" s="2"/>
      <c r="G682" s="1">
        <f>SUM(G678:G681)</f>
        <v>29.138999999999999</v>
      </c>
      <c r="H682" s="303"/>
      <c r="I682" s="1">
        <f>SUM(I678:I681)</f>
        <v>0</v>
      </c>
      <c r="J682" s="303"/>
      <c r="K682" s="1">
        <f>SUM(K678:K681)</f>
        <v>0</v>
      </c>
      <c r="L682" s="303"/>
      <c r="M682" s="1">
        <f>SUM(M678:M681)</f>
        <v>57773.32</v>
      </c>
      <c r="N682" s="1">
        <f>SUM(N678:N681)</f>
        <v>57773.32</v>
      </c>
      <c r="O682" s="86"/>
      <c r="P682" s="2"/>
      <c r="Q682" s="119"/>
      <c r="R682" s="1"/>
      <c r="S682" s="119"/>
      <c r="T682" s="1"/>
      <c r="U682" s="119"/>
      <c r="V682" s="41"/>
      <c r="W682" s="1"/>
    </row>
    <row r="683" spans="1:23" s="95" customFormat="1" ht="14.25" customHeight="1">
      <c r="A683" s="367"/>
      <c r="B683" s="379"/>
      <c r="C683" s="369"/>
      <c r="D683" s="349" t="s">
        <v>48</v>
      </c>
      <c r="E683" s="2" t="s">
        <v>0</v>
      </c>
      <c r="F683" s="2"/>
      <c r="G683" s="2"/>
      <c r="H683" s="303"/>
      <c r="I683" s="1"/>
      <c r="J683" s="303"/>
      <c r="K683" s="1"/>
      <c r="L683" s="303">
        <v>832.68</v>
      </c>
      <c r="M683" s="37">
        <f t="shared" ref="M683:M684" si="614">ROUND(G683*L683,2)</f>
        <v>0</v>
      </c>
      <c r="N683" s="37">
        <f>ROUND(M683,2)</f>
        <v>0</v>
      </c>
      <c r="O683" s="86"/>
      <c r="P683" s="2"/>
      <c r="Q683" s="119"/>
      <c r="R683" s="1"/>
      <c r="S683" s="119"/>
      <c r="T683" s="1"/>
      <c r="U683" s="119"/>
      <c r="V683" s="41"/>
      <c r="W683" s="1"/>
    </row>
    <row r="684" spans="1:23" s="95" customFormat="1" ht="14.25" customHeight="1">
      <c r="A684" s="367"/>
      <c r="B684" s="379"/>
      <c r="C684" s="369"/>
      <c r="D684" s="349"/>
      <c r="E684" s="2" t="s">
        <v>1</v>
      </c>
      <c r="F684" s="2"/>
      <c r="G684" s="2"/>
      <c r="H684" s="303"/>
      <c r="I684" s="1"/>
      <c r="J684" s="303"/>
      <c r="K684" s="1"/>
      <c r="L684" s="303">
        <v>832.68</v>
      </c>
      <c r="M684" s="37">
        <f t="shared" si="614"/>
        <v>0</v>
      </c>
      <c r="N684" s="37">
        <f t="shared" ref="N684:N686" si="615">ROUND(M684,2)</f>
        <v>0</v>
      </c>
      <c r="O684" s="86"/>
      <c r="P684" s="2"/>
      <c r="Q684" s="119"/>
      <c r="R684" s="1"/>
      <c r="S684" s="119"/>
      <c r="T684" s="1"/>
      <c r="U684" s="119"/>
      <c r="V684" s="41"/>
      <c r="W684" s="1"/>
    </row>
    <row r="685" spans="1:23" s="95" customFormat="1" ht="14.25" customHeight="1">
      <c r="A685" s="367"/>
      <c r="B685" s="379"/>
      <c r="C685" s="369"/>
      <c r="D685" s="349"/>
      <c r="E685" s="2" t="s">
        <v>2</v>
      </c>
      <c r="F685" s="2"/>
      <c r="G685" s="2"/>
      <c r="H685" s="303"/>
      <c r="I685" s="1"/>
      <c r="J685" s="303"/>
      <c r="K685" s="1"/>
      <c r="L685" s="303">
        <v>832.68</v>
      </c>
      <c r="M685" s="37">
        <f>ROUND(G685*L685,2)</f>
        <v>0</v>
      </c>
      <c r="N685" s="37">
        <f t="shared" si="615"/>
        <v>0</v>
      </c>
      <c r="O685" s="86"/>
      <c r="P685" s="2"/>
      <c r="Q685" s="119"/>
      <c r="R685" s="1"/>
      <c r="S685" s="119"/>
      <c r="T685" s="1"/>
      <c r="U685" s="119"/>
      <c r="V685" s="41"/>
      <c r="W685" s="1"/>
    </row>
    <row r="686" spans="1:23" s="95" customFormat="1" ht="14.25" customHeight="1">
      <c r="A686" s="367"/>
      <c r="B686" s="379"/>
      <c r="C686" s="369"/>
      <c r="D686" s="349"/>
      <c r="E686" s="2" t="s">
        <v>3</v>
      </c>
      <c r="F686" s="2"/>
      <c r="G686" s="2"/>
      <c r="H686" s="303"/>
      <c r="I686" s="1"/>
      <c r="J686" s="303"/>
      <c r="K686" s="1"/>
      <c r="L686" s="303">
        <v>832.68</v>
      </c>
      <c r="M686" s="37">
        <f t="shared" ref="M686" si="616">ROUND(G686*L686,2)</f>
        <v>0</v>
      </c>
      <c r="N686" s="37">
        <f t="shared" si="615"/>
        <v>0</v>
      </c>
      <c r="O686" s="86"/>
      <c r="P686" s="2"/>
      <c r="Q686" s="119"/>
      <c r="R686" s="1"/>
      <c r="S686" s="119"/>
      <c r="T686" s="1"/>
      <c r="U686" s="119"/>
      <c r="V686" s="41"/>
      <c r="W686" s="1"/>
    </row>
    <row r="687" spans="1:23" s="95" customFormat="1" ht="14.25" customHeight="1">
      <c r="A687" s="367"/>
      <c r="B687" s="379"/>
      <c r="C687" s="369"/>
      <c r="D687" s="349"/>
      <c r="E687" s="2" t="s">
        <v>29</v>
      </c>
      <c r="F687" s="2"/>
      <c r="G687" s="1">
        <f>SUM(G683:G686)</f>
        <v>0</v>
      </c>
      <c r="H687" s="303"/>
      <c r="I687" s="1">
        <f>SUM(I683:I686)</f>
        <v>0</v>
      </c>
      <c r="J687" s="303"/>
      <c r="K687" s="1">
        <f>SUM(K683:K686)</f>
        <v>0</v>
      </c>
      <c r="L687" s="303"/>
      <c r="M687" s="1">
        <f>SUM(M683:M686)</f>
        <v>0</v>
      </c>
      <c r="N687" s="1">
        <f>SUM(N683:N686)</f>
        <v>0</v>
      </c>
      <c r="O687" s="86"/>
      <c r="P687" s="2"/>
      <c r="Q687" s="119"/>
      <c r="R687" s="1"/>
      <c r="S687" s="119"/>
      <c r="T687" s="1"/>
      <c r="U687" s="119"/>
      <c r="V687" s="41"/>
      <c r="W687" s="1"/>
    </row>
    <row r="688" spans="1:23" s="95" customFormat="1" ht="14.25" customHeight="1">
      <c r="A688" s="367"/>
      <c r="B688" s="379"/>
      <c r="C688" s="369"/>
      <c r="D688" s="349" t="s">
        <v>32</v>
      </c>
      <c r="E688" s="2" t="s">
        <v>0</v>
      </c>
      <c r="F688" s="2"/>
      <c r="G688" s="2"/>
      <c r="H688" s="303"/>
      <c r="I688" s="1"/>
      <c r="J688" s="303"/>
      <c r="K688" s="1"/>
      <c r="L688" s="303">
        <v>1982.68</v>
      </c>
      <c r="M688" s="37">
        <f t="shared" ref="M688:M689" si="617">ROUND(G688*L688,2)</f>
        <v>0</v>
      </c>
      <c r="N688" s="37">
        <f>ROUND(M688,2)</f>
        <v>0</v>
      </c>
      <c r="O688" s="86"/>
      <c r="P688" s="2"/>
      <c r="Q688" s="119"/>
      <c r="R688" s="1"/>
      <c r="S688" s="119"/>
      <c r="T688" s="1"/>
      <c r="U688" s="119"/>
      <c r="V688" s="41"/>
      <c r="W688" s="1"/>
    </row>
    <row r="689" spans="1:23" s="95" customFormat="1" ht="14.25" customHeight="1">
      <c r="A689" s="367"/>
      <c r="B689" s="379"/>
      <c r="C689" s="369"/>
      <c r="D689" s="349"/>
      <c r="E689" s="2" t="s">
        <v>1</v>
      </c>
      <c r="F689" s="2"/>
      <c r="G689" s="2"/>
      <c r="H689" s="303"/>
      <c r="I689" s="1"/>
      <c r="J689" s="303"/>
      <c r="K689" s="1"/>
      <c r="L689" s="303">
        <v>1982.68</v>
      </c>
      <c r="M689" s="37">
        <f t="shared" si="617"/>
        <v>0</v>
      </c>
      <c r="N689" s="37">
        <f t="shared" ref="N689:N691" si="618">ROUND(M689,2)</f>
        <v>0</v>
      </c>
      <c r="O689" s="86"/>
      <c r="P689" s="2"/>
      <c r="Q689" s="119"/>
      <c r="R689" s="1"/>
      <c r="S689" s="119"/>
      <c r="T689" s="1"/>
      <c r="U689" s="119"/>
      <c r="V689" s="41"/>
      <c r="W689" s="1"/>
    </row>
    <row r="690" spans="1:23" s="95" customFormat="1" ht="14.25" customHeight="1">
      <c r="A690" s="367"/>
      <c r="B690" s="379"/>
      <c r="C690" s="369"/>
      <c r="D690" s="349"/>
      <c r="E690" s="2" t="s">
        <v>2</v>
      </c>
      <c r="F690" s="2"/>
      <c r="G690" s="2"/>
      <c r="H690" s="303"/>
      <c r="I690" s="1"/>
      <c r="J690" s="303"/>
      <c r="K690" s="1"/>
      <c r="L690" s="303">
        <v>1982.68</v>
      </c>
      <c r="M690" s="37">
        <f>ROUND(G690*L690,2)</f>
        <v>0</v>
      </c>
      <c r="N690" s="37">
        <f t="shared" si="618"/>
        <v>0</v>
      </c>
      <c r="O690" s="86"/>
      <c r="P690" s="2"/>
      <c r="Q690" s="119"/>
      <c r="R690" s="1"/>
      <c r="S690" s="119"/>
      <c r="T690" s="1"/>
      <c r="U690" s="119">
        <v>1649.4</v>
      </c>
      <c r="V690" s="37">
        <f>ROUND(P690*U690,2)</f>
        <v>0</v>
      </c>
      <c r="W690" s="37">
        <f>ROUND(V690*1.18,2)</f>
        <v>0</v>
      </c>
    </row>
    <row r="691" spans="1:23" s="95" customFormat="1" ht="14.25" customHeight="1">
      <c r="A691" s="367"/>
      <c r="B691" s="379"/>
      <c r="C691" s="369"/>
      <c r="D691" s="349"/>
      <c r="E691" s="2" t="s">
        <v>3</v>
      </c>
      <c r="F691" s="2"/>
      <c r="G691" s="2"/>
      <c r="H691" s="303"/>
      <c r="I691" s="1"/>
      <c r="J691" s="303"/>
      <c r="K691" s="1"/>
      <c r="L691" s="303">
        <v>1982.68</v>
      </c>
      <c r="M691" s="37">
        <f t="shared" ref="M691" si="619">ROUND(G691*L691,2)</f>
        <v>0</v>
      </c>
      <c r="N691" s="37">
        <f t="shared" si="618"/>
        <v>0</v>
      </c>
      <c r="O691" s="86"/>
      <c r="P691" s="2"/>
      <c r="Q691" s="119"/>
      <c r="R691" s="1"/>
      <c r="S691" s="119"/>
      <c r="T691" s="1"/>
      <c r="U691" s="119"/>
      <c r="V691" s="41"/>
      <c r="W691" s="1"/>
    </row>
    <row r="692" spans="1:23" s="95" customFormat="1" ht="14.25" customHeight="1">
      <c r="A692" s="367"/>
      <c r="B692" s="379"/>
      <c r="C692" s="369"/>
      <c r="D692" s="349"/>
      <c r="E692" s="2" t="s">
        <v>29</v>
      </c>
      <c r="F692" s="2"/>
      <c r="G692" s="1">
        <f>SUM(G688:G691)</f>
        <v>0</v>
      </c>
      <c r="H692" s="303"/>
      <c r="I692" s="1">
        <f>SUM(I688:I691)</f>
        <v>0</v>
      </c>
      <c r="J692" s="303"/>
      <c r="K692" s="1">
        <f>SUM(K688:K691)</f>
        <v>0</v>
      </c>
      <c r="L692" s="303"/>
      <c r="M692" s="1">
        <f>SUM(M688:M691)</f>
        <v>0</v>
      </c>
      <c r="N692" s="1">
        <f>SUM(N688:N691)</f>
        <v>0</v>
      </c>
      <c r="O692" s="86"/>
      <c r="P692" s="2"/>
      <c r="Q692" s="119"/>
      <c r="R692" s="1"/>
      <c r="S692" s="119"/>
      <c r="T692" s="1"/>
      <c r="U692" s="119"/>
      <c r="V692" s="41"/>
      <c r="W692" s="1"/>
    </row>
    <row r="693" spans="1:23" s="95" customFormat="1" ht="14.25" customHeight="1">
      <c r="A693" s="367"/>
      <c r="B693" s="379"/>
      <c r="C693" s="361" t="s">
        <v>34</v>
      </c>
      <c r="D693" s="349" t="s">
        <v>411</v>
      </c>
      <c r="E693" s="2" t="s">
        <v>0</v>
      </c>
      <c r="F693" s="2"/>
      <c r="G693" s="2"/>
      <c r="H693" s="303"/>
      <c r="I693" s="1"/>
      <c r="J693" s="303"/>
      <c r="K693" s="1"/>
      <c r="L693" s="303">
        <v>832.68</v>
      </c>
      <c r="M693" s="37">
        <f>ROUND(G693*L693,2)</f>
        <v>0</v>
      </c>
      <c r="N693" s="37">
        <f>ROUND(M693,2)</f>
        <v>0</v>
      </c>
      <c r="O693" s="86"/>
      <c r="P693" s="2"/>
      <c r="Q693" s="119"/>
      <c r="R693" s="1"/>
      <c r="S693" s="119"/>
      <c r="T693" s="1"/>
      <c r="U693" s="119"/>
      <c r="V693" s="41"/>
      <c r="W693" s="1"/>
    </row>
    <row r="694" spans="1:23" s="95" customFormat="1" ht="14.25" customHeight="1">
      <c r="A694" s="367"/>
      <c r="B694" s="379"/>
      <c r="C694" s="371"/>
      <c r="D694" s="349"/>
      <c r="E694" s="2" t="s">
        <v>1</v>
      </c>
      <c r="F694" s="2"/>
      <c r="G694" s="2"/>
      <c r="H694" s="303"/>
      <c r="I694" s="1"/>
      <c r="J694" s="303"/>
      <c r="K694" s="1"/>
      <c r="L694" s="303">
        <v>832.68</v>
      </c>
      <c r="M694" s="37">
        <f t="shared" ref="M694:M696" si="620">ROUND(G694*L694,2)</f>
        <v>0</v>
      </c>
      <c r="N694" s="37">
        <f t="shared" ref="N694:N695" si="621">ROUND(M694,2)</f>
        <v>0</v>
      </c>
      <c r="O694" s="86"/>
      <c r="P694" s="2"/>
      <c r="Q694" s="119"/>
      <c r="R694" s="1"/>
      <c r="S694" s="119"/>
      <c r="T694" s="1"/>
      <c r="U694" s="119"/>
      <c r="V694" s="41"/>
      <c r="W694" s="1"/>
    </row>
    <row r="695" spans="1:23" s="95" customFormat="1" ht="14.25" customHeight="1">
      <c r="A695" s="367"/>
      <c r="B695" s="379"/>
      <c r="C695" s="371"/>
      <c r="D695" s="349"/>
      <c r="E695" s="2" t="s">
        <v>2</v>
      </c>
      <c r="F695" s="2"/>
      <c r="G695" s="2">
        <v>0</v>
      </c>
      <c r="H695" s="303"/>
      <c r="I695" s="1"/>
      <c r="J695" s="303"/>
      <c r="K695" s="1"/>
      <c r="L695" s="303">
        <v>832.68</v>
      </c>
      <c r="M695" s="37">
        <f t="shared" si="620"/>
        <v>0</v>
      </c>
      <c r="N695" s="37">
        <f t="shared" si="621"/>
        <v>0</v>
      </c>
      <c r="O695" s="86"/>
      <c r="P695" s="2"/>
      <c r="Q695" s="1"/>
      <c r="R695" s="1"/>
      <c r="S695" s="119"/>
      <c r="T695" s="1"/>
      <c r="U695" s="119"/>
      <c r="V695" s="41"/>
      <c r="W695" s="1"/>
    </row>
    <row r="696" spans="1:23" s="95" customFormat="1" ht="14.25" customHeight="1">
      <c r="A696" s="367"/>
      <c r="B696" s="379"/>
      <c r="C696" s="371"/>
      <c r="D696" s="349"/>
      <c r="E696" s="2" t="s">
        <v>3</v>
      </c>
      <c r="F696" s="2"/>
      <c r="G696" s="2">
        <v>0.33500000000000002</v>
      </c>
      <c r="H696" s="303"/>
      <c r="I696" s="1"/>
      <c r="J696" s="303"/>
      <c r="K696" s="1"/>
      <c r="L696" s="303">
        <v>832.68</v>
      </c>
      <c r="M696" s="37">
        <f t="shared" si="620"/>
        <v>278.95</v>
      </c>
      <c r="N696" s="37">
        <f>ROUND(M696,2)</f>
        <v>278.95</v>
      </c>
      <c r="O696" s="86"/>
      <c r="P696" s="2"/>
      <c r="Q696" s="119"/>
      <c r="R696" s="1"/>
      <c r="S696" s="119"/>
      <c r="T696" s="1"/>
      <c r="U696" s="119"/>
      <c r="V696" s="41"/>
      <c r="W696" s="1"/>
    </row>
    <row r="697" spans="1:23" s="95" customFormat="1" ht="14.25" customHeight="1">
      <c r="A697" s="367"/>
      <c r="B697" s="379"/>
      <c r="C697" s="371"/>
      <c r="D697" s="349"/>
      <c r="E697" s="2" t="s">
        <v>29</v>
      </c>
      <c r="F697" s="2"/>
      <c r="G697" s="1">
        <f>SUM(G693:G696)</f>
        <v>0.33500000000000002</v>
      </c>
      <c r="H697" s="303"/>
      <c r="I697" s="1">
        <f>SUM(I693:I696)</f>
        <v>0</v>
      </c>
      <c r="J697" s="303"/>
      <c r="K697" s="1">
        <f>SUM(K693:K696)</f>
        <v>0</v>
      </c>
      <c r="L697" s="303"/>
      <c r="M697" s="1">
        <f>SUM(M693:M696)</f>
        <v>278.95</v>
      </c>
      <c r="N697" s="1">
        <f>SUM(N693:N696)</f>
        <v>278.95</v>
      </c>
      <c r="O697" s="86"/>
      <c r="P697" s="2"/>
      <c r="Q697" s="119"/>
      <c r="R697" s="1"/>
      <c r="S697" s="119"/>
      <c r="T697" s="1"/>
      <c r="U697" s="119"/>
      <c r="V697" s="41"/>
      <c r="W697" s="1"/>
    </row>
    <row r="698" spans="1:23" s="95" customFormat="1" ht="14.25" customHeight="1">
      <c r="A698" s="367"/>
      <c r="B698" s="379"/>
      <c r="C698" s="371"/>
      <c r="D698" s="349" t="s">
        <v>412</v>
      </c>
      <c r="E698" s="2" t="s">
        <v>0</v>
      </c>
      <c r="F698" s="2"/>
      <c r="G698" s="2"/>
      <c r="H698" s="1"/>
      <c r="I698" s="1"/>
      <c r="J698" s="303"/>
      <c r="K698" s="1"/>
      <c r="L698" s="303">
        <v>1982.68</v>
      </c>
      <c r="M698" s="37">
        <f>ROUND(G698*L698,2)</f>
        <v>0</v>
      </c>
      <c r="N698" s="37">
        <f>ROUND(M698,2)</f>
        <v>0</v>
      </c>
      <c r="O698" s="86"/>
      <c r="P698" s="2"/>
      <c r="Q698" s="1"/>
      <c r="R698" s="1"/>
      <c r="S698" s="119"/>
      <c r="T698" s="1"/>
      <c r="U698" s="119"/>
      <c r="V698" s="41"/>
      <c r="W698" s="1"/>
    </row>
    <row r="699" spans="1:23" s="95" customFormat="1" ht="14.25" customHeight="1">
      <c r="A699" s="367"/>
      <c r="B699" s="379"/>
      <c r="C699" s="371"/>
      <c r="D699" s="349"/>
      <c r="E699" s="2" t="s">
        <v>1</v>
      </c>
      <c r="F699" s="2"/>
      <c r="G699" s="2"/>
      <c r="H699" s="1"/>
      <c r="I699" s="1"/>
      <c r="J699" s="303"/>
      <c r="K699" s="1"/>
      <c r="L699" s="303">
        <v>1982.68</v>
      </c>
      <c r="M699" s="37">
        <f t="shared" ref="M699:M701" si="622">ROUND(G699*L699,2)</f>
        <v>0</v>
      </c>
      <c r="N699" s="37">
        <f t="shared" ref="N699:N701" si="623">ROUND(M699,2)</f>
        <v>0</v>
      </c>
      <c r="O699" s="86"/>
      <c r="P699" s="2"/>
      <c r="Q699" s="1"/>
      <c r="R699" s="1"/>
      <c r="S699" s="119"/>
      <c r="T699" s="1"/>
      <c r="U699" s="119"/>
      <c r="V699" s="41"/>
      <c r="W699" s="1"/>
    </row>
    <row r="700" spans="1:23" s="95" customFormat="1" ht="14.25" customHeight="1">
      <c r="A700" s="367"/>
      <c r="B700" s="379"/>
      <c r="C700" s="371"/>
      <c r="D700" s="349"/>
      <c r="E700" s="2" t="s">
        <v>2</v>
      </c>
      <c r="F700" s="2"/>
      <c r="G700" s="2">
        <v>12.826000000000001</v>
      </c>
      <c r="H700" s="1"/>
      <c r="I700" s="1"/>
      <c r="J700" s="303"/>
      <c r="K700" s="1"/>
      <c r="L700" s="303">
        <v>1982.68</v>
      </c>
      <c r="M700" s="37">
        <f t="shared" si="622"/>
        <v>25429.85</v>
      </c>
      <c r="N700" s="37">
        <f t="shared" si="623"/>
        <v>25429.85</v>
      </c>
      <c r="O700" s="86"/>
      <c r="P700" s="2"/>
      <c r="Q700" s="1"/>
      <c r="R700" s="1"/>
      <c r="S700" s="119"/>
      <c r="T700" s="1"/>
      <c r="U700" s="119"/>
      <c r="V700" s="41"/>
      <c r="W700" s="1"/>
    </row>
    <row r="701" spans="1:23" s="95" customFormat="1" ht="14.25" customHeight="1">
      <c r="A701" s="367"/>
      <c r="B701" s="379"/>
      <c r="C701" s="371"/>
      <c r="D701" s="349"/>
      <c r="E701" s="2" t="s">
        <v>3</v>
      </c>
      <c r="F701" s="2"/>
      <c r="G701" s="2">
        <v>3.641</v>
      </c>
      <c r="H701" s="1"/>
      <c r="I701" s="1"/>
      <c r="J701" s="303"/>
      <c r="K701" s="1"/>
      <c r="L701" s="303">
        <v>1982.68</v>
      </c>
      <c r="M701" s="37">
        <f t="shared" si="622"/>
        <v>7218.94</v>
      </c>
      <c r="N701" s="37">
        <f t="shared" si="623"/>
        <v>7218.94</v>
      </c>
      <c r="O701" s="86"/>
      <c r="P701" s="2"/>
      <c r="Q701" s="1"/>
      <c r="R701" s="1"/>
      <c r="S701" s="119"/>
      <c r="T701" s="1"/>
      <c r="U701" s="119"/>
      <c r="V701" s="41"/>
      <c r="W701" s="1"/>
    </row>
    <row r="702" spans="1:23" s="95" customFormat="1" ht="14.25" customHeight="1">
      <c r="A702" s="367"/>
      <c r="B702" s="379"/>
      <c r="C702" s="371"/>
      <c r="D702" s="349"/>
      <c r="E702" s="2" t="s">
        <v>29</v>
      </c>
      <c r="F702" s="2"/>
      <c r="G702" s="1">
        <f>SUM(G698:G701)</f>
        <v>16.466999999999999</v>
      </c>
      <c r="H702" s="303"/>
      <c r="I702" s="1">
        <f>SUM(I698:I701)</f>
        <v>0</v>
      </c>
      <c r="J702" s="303"/>
      <c r="K702" s="1">
        <f>SUM(K698:K701)</f>
        <v>0</v>
      </c>
      <c r="L702" s="303"/>
      <c r="M702" s="1">
        <f>SUM(M698:M701)</f>
        <v>32648.789999999997</v>
      </c>
      <c r="N702" s="1">
        <f>SUM(N698:N701)</f>
        <v>32648.789999999997</v>
      </c>
      <c r="O702" s="86"/>
      <c r="P702" s="2"/>
      <c r="Q702" s="1"/>
      <c r="R702" s="1"/>
      <c r="S702" s="119"/>
      <c r="T702" s="1"/>
      <c r="U702" s="119"/>
      <c r="V702" s="41"/>
      <c r="W702" s="1"/>
    </row>
    <row r="703" spans="1:23" s="95" customFormat="1" ht="14.25" customHeight="1">
      <c r="A703" s="367"/>
      <c r="B703" s="379"/>
      <c r="C703" s="371"/>
      <c r="D703" s="349" t="s">
        <v>413</v>
      </c>
      <c r="E703" s="2" t="s">
        <v>0</v>
      </c>
      <c r="F703" s="2"/>
      <c r="G703" s="2"/>
      <c r="H703" s="1"/>
      <c r="I703" s="1"/>
      <c r="J703" s="303"/>
      <c r="K703" s="1"/>
      <c r="L703" s="303">
        <v>1641.02</v>
      </c>
      <c r="M703" s="37">
        <f t="shared" ref="M703:M704" si="624">ROUND(G703*L703,2)</f>
        <v>0</v>
      </c>
      <c r="N703" s="37">
        <f>ROUND(M703,2)</f>
        <v>0</v>
      </c>
      <c r="O703" s="86"/>
      <c r="P703" s="2"/>
      <c r="Q703" s="1"/>
      <c r="R703" s="1"/>
      <c r="S703" s="119"/>
      <c r="T703" s="1"/>
      <c r="U703" s="119"/>
      <c r="V703" s="41"/>
      <c r="W703" s="1"/>
    </row>
    <row r="704" spans="1:23" s="95" customFormat="1" ht="14.25" customHeight="1">
      <c r="A704" s="367"/>
      <c r="B704" s="379"/>
      <c r="C704" s="371"/>
      <c r="D704" s="349"/>
      <c r="E704" s="2" t="s">
        <v>1</v>
      </c>
      <c r="F704" s="2"/>
      <c r="G704" s="2"/>
      <c r="H704" s="1"/>
      <c r="I704" s="1"/>
      <c r="J704" s="303"/>
      <c r="K704" s="1"/>
      <c r="L704" s="303">
        <v>1641.02</v>
      </c>
      <c r="M704" s="37">
        <f t="shared" si="624"/>
        <v>0</v>
      </c>
      <c r="N704" s="37">
        <f t="shared" ref="N704:N706" si="625">ROUND(M704,2)</f>
        <v>0</v>
      </c>
      <c r="O704" s="86"/>
      <c r="P704" s="2"/>
      <c r="Q704" s="1"/>
      <c r="R704" s="1"/>
      <c r="S704" s="119"/>
      <c r="T704" s="1"/>
      <c r="U704" s="119"/>
      <c r="V704" s="41"/>
      <c r="W704" s="1"/>
    </row>
    <row r="705" spans="1:23" s="95" customFormat="1" ht="14.25" customHeight="1">
      <c r="A705" s="367"/>
      <c r="B705" s="379"/>
      <c r="C705" s="371"/>
      <c r="D705" s="349"/>
      <c r="E705" s="2" t="s">
        <v>2</v>
      </c>
      <c r="F705" s="2"/>
      <c r="G705" s="79">
        <v>35.162999999999997</v>
      </c>
      <c r="H705" s="1"/>
      <c r="I705" s="1"/>
      <c r="J705" s="303"/>
      <c r="K705" s="1"/>
      <c r="L705" s="303">
        <v>1641.02</v>
      </c>
      <c r="M705" s="37">
        <f>ROUND(G705*L705,2)</f>
        <v>57703.19</v>
      </c>
      <c r="N705" s="37">
        <f t="shared" si="625"/>
        <v>57703.19</v>
      </c>
      <c r="O705" s="86"/>
      <c r="P705" s="79"/>
      <c r="Q705" s="1"/>
      <c r="R705" s="1"/>
      <c r="S705" s="119"/>
      <c r="T705" s="1"/>
      <c r="U705" s="119">
        <v>810.42</v>
      </c>
      <c r="V705" s="37">
        <f>ROUND(P705*U705,2)</f>
        <v>0</v>
      </c>
      <c r="W705" s="37">
        <f>ROUND(V705*1.18,2)</f>
        <v>0</v>
      </c>
    </row>
    <row r="706" spans="1:23" s="95" customFormat="1" ht="14.25" customHeight="1">
      <c r="A706" s="367"/>
      <c r="B706" s="379"/>
      <c r="C706" s="371"/>
      <c r="D706" s="349"/>
      <c r="E706" s="2" t="s">
        <v>3</v>
      </c>
      <c r="F706" s="2"/>
      <c r="G706" s="2">
        <v>595.63900000000001</v>
      </c>
      <c r="H706" s="1"/>
      <c r="I706" s="1"/>
      <c r="J706" s="303"/>
      <c r="K706" s="1"/>
      <c r="L706" s="303">
        <v>1641.02</v>
      </c>
      <c r="M706" s="37">
        <f>ROUND(G706*L706,2)</f>
        <v>977455.51</v>
      </c>
      <c r="N706" s="37">
        <f t="shared" si="625"/>
        <v>977455.51</v>
      </c>
      <c r="O706" s="86"/>
      <c r="P706" s="2"/>
      <c r="Q706" s="1"/>
      <c r="R706" s="1"/>
      <c r="S706" s="119"/>
      <c r="T706" s="1"/>
      <c r="U706" s="119">
        <v>810.42</v>
      </c>
      <c r="V706" s="37">
        <f>ROUND(P706*U706,2)</f>
        <v>0</v>
      </c>
      <c r="W706" s="37">
        <f>ROUND(V706*1.18,2)</f>
        <v>0</v>
      </c>
    </row>
    <row r="707" spans="1:23" s="95" customFormat="1" ht="14.25" customHeight="1">
      <c r="A707" s="367"/>
      <c r="B707" s="379"/>
      <c r="C707" s="371"/>
      <c r="D707" s="349"/>
      <c r="E707" s="2" t="s">
        <v>29</v>
      </c>
      <c r="F707" s="2"/>
      <c r="G707" s="1">
        <f>SUM(G703:G706)</f>
        <v>630.80200000000002</v>
      </c>
      <c r="H707" s="303"/>
      <c r="I707" s="1">
        <f>SUM(I703:I706)</f>
        <v>0</v>
      </c>
      <c r="J707" s="303"/>
      <c r="K707" s="1">
        <f>SUM(K703:K706)</f>
        <v>0</v>
      </c>
      <c r="L707" s="303"/>
      <c r="M707" s="1">
        <f>SUM(M703:M706)</f>
        <v>1035158.7</v>
      </c>
      <c r="N707" s="1">
        <f>SUM(N703:N706)</f>
        <v>1035158.7</v>
      </c>
      <c r="O707" s="86"/>
      <c r="P707" s="2"/>
      <c r="Q707" s="1"/>
      <c r="R707" s="1"/>
      <c r="S707" s="119"/>
      <c r="T707" s="1"/>
      <c r="U707" s="119"/>
      <c r="V707" s="41"/>
      <c r="W707" s="1"/>
    </row>
    <row r="708" spans="1:23" s="95" customFormat="1" ht="14.25" customHeight="1">
      <c r="A708" s="367"/>
      <c r="B708" s="379"/>
      <c r="C708" s="371"/>
      <c r="D708" s="349" t="s">
        <v>414</v>
      </c>
      <c r="E708" s="2" t="s">
        <v>0</v>
      </c>
      <c r="F708" s="2"/>
      <c r="G708" s="2"/>
      <c r="H708" s="1"/>
      <c r="I708" s="1"/>
      <c r="J708" s="303"/>
      <c r="K708" s="1"/>
      <c r="L708" s="303">
        <v>3291.02</v>
      </c>
      <c r="M708" s="37">
        <f t="shared" ref="M708:M711" si="626">ROUND(G708*L708,2)</f>
        <v>0</v>
      </c>
      <c r="N708" s="37">
        <f>ROUND(M708,2)</f>
        <v>0</v>
      </c>
      <c r="O708" s="86"/>
      <c r="P708" s="2"/>
      <c r="Q708" s="1"/>
      <c r="R708" s="1"/>
      <c r="S708" s="119"/>
      <c r="T708" s="1"/>
      <c r="U708" s="119"/>
      <c r="V708" s="41"/>
      <c r="W708" s="1"/>
    </row>
    <row r="709" spans="1:23" s="95" customFormat="1" ht="14.25" customHeight="1">
      <c r="A709" s="367"/>
      <c r="B709" s="379"/>
      <c r="C709" s="371"/>
      <c r="D709" s="349"/>
      <c r="E709" s="2" t="s">
        <v>1</v>
      </c>
      <c r="F709" s="2"/>
      <c r="G709" s="2"/>
      <c r="H709" s="1"/>
      <c r="I709" s="1"/>
      <c r="J709" s="303"/>
      <c r="K709" s="1"/>
      <c r="L709" s="303">
        <v>3291.02</v>
      </c>
      <c r="M709" s="37">
        <f t="shared" si="626"/>
        <v>0</v>
      </c>
      <c r="N709" s="37">
        <f t="shared" ref="N709:N711" si="627">ROUND(M709,2)</f>
        <v>0</v>
      </c>
      <c r="O709" s="86"/>
      <c r="P709" s="2"/>
      <c r="Q709" s="1"/>
      <c r="R709" s="1"/>
      <c r="S709" s="119"/>
      <c r="T709" s="1"/>
      <c r="U709" s="119"/>
      <c r="V709" s="41"/>
      <c r="W709" s="1"/>
    </row>
    <row r="710" spans="1:23" s="95" customFormat="1" ht="14.25" customHeight="1">
      <c r="A710" s="367"/>
      <c r="B710" s="379"/>
      <c r="C710" s="371"/>
      <c r="D710" s="349"/>
      <c r="E710" s="2" t="s">
        <v>2</v>
      </c>
      <c r="F710" s="2"/>
      <c r="G710" s="79">
        <v>17.169</v>
      </c>
      <c r="H710" s="1"/>
      <c r="I710" s="1"/>
      <c r="J710" s="303"/>
      <c r="K710" s="1"/>
      <c r="L710" s="303">
        <v>3291.02</v>
      </c>
      <c r="M710" s="37">
        <f t="shared" si="626"/>
        <v>56503.519999999997</v>
      </c>
      <c r="N710" s="37">
        <f t="shared" si="627"/>
        <v>56503.519999999997</v>
      </c>
      <c r="O710" s="86"/>
      <c r="P710" s="79"/>
      <c r="Q710" s="1"/>
      <c r="R710" s="1"/>
      <c r="S710" s="119"/>
      <c r="T710" s="1"/>
      <c r="U710" s="119">
        <v>1649.4</v>
      </c>
      <c r="V710" s="37">
        <f t="shared" ref="V710:V711" si="628">ROUND(P710*U710,2)</f>
        <v>0</v>
      </c>
      <c r="W710" s="37">
        <f t="shared" ref="W710:W711" si="629">ROUND(V710*1.18,2)</f>
        <v>0</v>
      </c>
    </row>
    <row r="711" spans="1:23" s="95" customFormat="1" ht="14.25" customHeight="1">
      <c r="A711" s="367"/>
      <c r="B711" s="379"/>
      <c r="C711" s="371"/>
      <c r="D711" s="349"/>
      <c r="E711" s="2" t="s">
        <v>3</v>
      </c>
      <c r="F711" s="2"/>
      <c r="G711" s="2">
        <v>150.327</v>
      </c>
      <c r="H711" s="1"/>
      <c r="I711" s="1"/>
      <c r="J711" s="303"/>
      <c r="K711" s="1"/>
      <c r="L711" s="303">
        <v>3291.02</v>
      </c>
      <c r="M711" s="37">
        <f t="shared" si="626"/>
        <v>494729.16</v>
      </c>
      <c r="N711" s="37">
        <f t="shared" si="627"/>
        <v>494729.16</v>
      </c>
      <c r="O711" s="86"/>
      <c r="P711" s="2"/>
      <c r="Q711" s="1"/>
      <c r="R711" s="1"/>
      <c r="S711" s="119"/>
      <c r="T711" s="1"/>
      <c r="U711" s="119">
        <v>1649.4</v>
      </c>
      <c r="V711" s="37">
        <f t="shared" si="628"/>
        <v>0</v>
      </c>
      <c r="W711" s="37">
        <f t="shared" si="629"/>
        <v>0</v>
      </c>
    </row>
    <row r="712" spans="1:23" s="95" customFormat="1" ht="14.25" customHeight="1">
      <c r="A712" s="367"/>
      <c r="B712" s="379"/>
      <c r="C712" s="372"/>
      <c r="D712" s="349"/>
      <c r="E712" s="2" t="s">
        <v>29</v>
      </c>
      <c r="F712" s="2"/>
      <c r="G712" s="1">
        <f>SUM(G708:G711)</f>
        <v>167.49600000000001</v>
      </c>
      <c r="H712" s="303"/>
      <c r="I712" s="1">
        <f>SUM(I708:I711)</f>
        <v>0</v>
      </c>
      <c r="J712" s="303"/>
      <c r="K712" s="1">
        <f>SUM(K708:K711)</f>
        <v>0</v>
      </c>
      <c r="L712" s="303"/>
      <c r="M712" s="1">
        <f>SUM(M708:M711)</f>
        <v>551232.67999999993</v>
      </c>
      <c r="N712" s="1">
        <f>SUM(N708:N711)</f>
        <v>551232.67999999993</v>
      </c>
      <c r="O712" s="86"/>
      <c r="P712" s="2"/>
      <c r="Q712" s="1"/>
      <c r="R712" s="1"/>
      <c r="S712" s="119"/>
      <c r="T712" s="1"/>
      <c r="U712" s="119"/>
      <c r="V712" s="41"/>
      <c r="W712" s="1"/>
    </row>
    <row r="713" spans="1:23" s="95" customFormat="1" ht="14.25" customHeight="1">
      <c r="A713" s="367"/>
      <c r="B713" s="379"/>
      <c r="C713" s="361" t="s">
        <v>34</v>
      </c>
      <c r="D713" s="349" t="s">
        <v>415</v>
      </c>
      <c r="E713" s="2" t="s">
        <v>0</v>
      </c>
      <c r="F713" s="2"/>
      <c r="G713" s="2"/>
      <c r="H713" s="303"/>
      <c r="I713" s="1"/>
      <c r="J713" s="303"/>
      <c r="K713" s="1"/>
      <c r="L713" s="303">
        <v>832.68</v>
      </c>
      <c r="M713" s="37">
        <f>ROUND(G713*L713,2)</f>
        <v>0</v>
      </c>
      <c r="N713" s="37">
        <f>ROUND(M713,2)</f>
        <v>0</v>
      </c>
      <c r="O713" s="86"/>
      <c r="P713" s="2"/>
      <c r="Q713" s="303"/>
      <c r="R713" s="1"/>
      <c r="S713" s="303"/>
      <c r="T713" s="1"/>
      <c r="U713" s="303"/>
      <c r="V713" s="41"/>
      <c r="W713" s="1"/>
    </row>
    <row r="714" spans="1:23" s="95" customFormat="1" ht="14.25" customHeight="1">
      <c r="A714" s="367"/>
      <c r="B714" s="379"/>
      <c r="C714" s="371"/>
      <c r="D714" s="349"/>
      <c r="E714" s="2" t="s">
        <v>1</v>
      </c>
      <c r="F714" s="2"/>
      <c r="G714" s="2"/>
      <c r="H714" s="303"/>
      <c r="I714" s="1"/>
      <c r="J714" s="303"/>
      <c r="K714" s="1"/>
      <c r="L714" s="303">
        <v>832.68</v>
      </c>
      <c r="M714" s="37">
        <f t="shared" ref="M714:M716" si="630">ROUND(G714*L714,2)</f>
        <v>0</v>
      </c>
      <c r="N714" s="37">
        <f t="shared" ref="N714:N716" si="631">ROUND(M714,2)</f>
        <v>0</v>
      </c>
      <c r="O714" s="86"/>
      <c r="P714" s="2"/>
      <c r="Q714" s="303"/>
      <c r="R714" s="1"/>
      <c r="S714" s="303"/>
      <c r="T714" s="1"/>
      <c r="U714" s="303"/>
      <c r="V714" s="41"/>
      <c r="W714" s="1"/>
    </row>
    <row r="715" spans="1:23" s="95" customFormat="1" ht="14.25" customHeight="1">
      <c r="A715" s="367"/>
      <c r="B715" s="379"/>
      <c r="C715" s="371"/>
      <c r="D715" s="349"/>
      <c r="E715" s="2" t="s">
        <v>2</v>
      </c>
      <c r="F715" s="2"/>
      <c r="G715" s="2">
        <v>0</v>
      </c>
      <c r="H715" s="303"/>
      <c r="I715" s="1"/>
      <c r="J715" s="303"/>
      <c r="K715" s="1"/>
      <c r="L715" s="303">
        <v>832.68</v>
      </c>
      <c r="M715" s="37">
        <f t="shared" si="630"/>
        <v>0</v>
      </c>
      <c r="N715" s="37">
        <f t="shared" si="631"/>
        <v>0</v>
      </c>
      <c r="O715" s="86"/>
      <c r="P715" s="2"/>
      <c r="Q715" s="1"/>
      <c r="R715" s="1"/>
      <c r="S715" s="303"/>
      <c r="T715" s="1"/>
      <c r="U715" s="303"/>
      <c r="V715" s="41"/>
      <c r="W715" s="1"/>
    </row>
    <row r="716" spans="1:23" s="95" customFormat="1" ht="14.25" customHeight="1">
      <c r="A716" s="367"/>
      <c r="B716" s="379"/>
      <c r="C716" s="371"/>
      <c r="D716" s="349"/>
      <c r="E716" s="2" t="s">
        <v>3</v>
      </c>
      <c r="F716" s="2"/>
      <c r="G716" s="2">
        <v>0.52500000000000002</v>
      </c>
      <c r="H716" s="303"/>
      <c r="I716" s="1"/>
      <c r="J716" s="303"/>
      <c r="K716" s="1"/>
      <c r="L716" s="303">
        <v>832.68</v>
      </c>
      <c r="M716" s="37">
        <f t="shared" si="630"/>
        <v>437.16</v>
      </c>
      <c r="N716" s="37">
        <f t="shared" si="631"/>
        <v>437.16</v>
      </c>
      <c r="O716" s="86"/>
      <c r="P716" s="2"/>
      <c r="Q716" s="303"/>
      <c r="R716" s="1"/>
      <c r="S716" s="303"/>
      <c r="T716" s="1"/>
      <c r="U716" s="303"/>
      <c r="V716" s="41"/>
      <c r="W716" s="1"/>
    </row>
    <row r="717" spans="1:23" s="95" customFormat="1" ht="14.25" customHeight="1">
      <c r="A717" s="367"/>
      <c r="B717" s="379"/>
      <c r="C717" s="371"/>
      <c r="D717" s="349"/>
      <c r="E717" s="2" t="s">
        <v>29</v>
      </c>
      <c r="F717" s="2"/>
      <c r="G717" s="1">
        <f>SUM(G713:G716)</f>
        <v>0.52500000000000002</v>
      </c>
      <c r="H717" s="303"/>
      <c r="I717" s="1">
        <f>SUM(I713:I716)</f>
        <v>0</v>
      </c>
      <c r="J717" s="303"/>
      <c r="K717" s="1">
        <f>SUM(K713:K716)</f>
        <v>0</v>
      </c>
      <c r="L717" s="303"/>
      <c r="M717" s="1">
        <f>SUM(M713:M716)</f>
        <v>437.16</v>
      </c>
      <c r="N717" s="1">
        <f>SUM(N713:N716)</f>
        <v>437.16</v>
      </c>
      <c r="O717" s="86"/>
      <c r="P717" s="2"/>
      <c r="Q717" s="303"/>
      <c r="R717" s="1"/>
      <c r="S717" s="303"/>
      <c r="T717" s="1"/>
      <c r="U717" s="303"/>
      <c r="V717" s="41"/>
      <c r="W717" s="1"/>
    </row>
    <row r="718" spans="1:23" s="95" customFormat="1" ht="14.25" customHeight="1">
      <c r="A718" s="367"/>
      <c r="B718" s="379"/>
      <c r="C718" s="371"/>
      <c r="D718" s="349" t="s">
        <v>416</v>
      </c>
      <c r="E718" s="2" t="s">
        <v>0</v>
      </c>
      <c r="F718" s="2"/>
      <c r="G718" s="2"/>
      <c r="H718" s="1"/>
      <c r="I718" s="1"/>
      <c r="J718" s="303"/>
      <c r="K718" s="1"/>
      <c r="L718" s="303">
        <v>1982.68</v>
      </c>
      <c r="M718" s="37">
        <f>ROUND(G718*L718,2)</f>
        <v>0</v>
      </c>
      <c r="N718" s="37">
        <f>ROUND(M718,2)</f>
        <v>0</v>
      </c>
      <c r="O718" s="86"/>
      <c r="P718" s="2"/>
      <c r="Q718" s="1"/>
      <c r="R718" s="1"/>
      <c r="S718" s="303"/>
      <c r="T718" s="1"/>
      <c r="U718" s="303"/>
      <c r="V718" s="41"/>
      <c r="W718" s="1"/>
    </row>
    <row r="719" spans="1:23" s="95" customFormat="1" ht="14.25" customHeight="1">
      <c r="A719" s="367"/>
      <c r="B719" s="379"/>
      <c r="C719" s="371"/>
      <c r="D719" s="349"/>
      <c r="E719" s="2" t="s">
        <v>1</v>
      </c>
      <c r="F719" s="2"/>
      <c r="G719" s="2"/>
      <c r="H719" s="1"/>
      <c r="I719" s="1"/>
      <c r="J719" s="303"/>
      <c r="K719" s="1"/>
      <c r="L719" s="303">
        <v>1982.68</v>
      </c>
      <c r="M719" s="37">
        <f t="shared" ref="M719:M721" si="632">ROUND(G719*L719,2)</f>
        <v>0</v>
      </c>
      <c r="N719" s="37">
        <f t="shared" ref="N719:N721" si="633">ROUND(M719,2)</f>
        <v>0</v>
      </c>
      <c r="O719" s="86"/>
      <c r="P719" s="2"/>
      <c r="Q719" s="1"/>
      <c r="R719" s="1"/>
      <c r="S719" s="303"/>
      <c r="T719" s="1"/>
      <c r="U719" s="303"/>
      <c r="V719" s="41"/>
      <c r="W719" s="1"/>
    </row>
    <row r="720" spans="1:23" s="95" customFormat="1" ht="14.25" customHeight="1">
      <c r="A720" s="367"/>
      <c r="B720" s="379"/>
      <c r="C720" s="371"/>
      <c r="D720" s="349"/>
      <c r="E720" s="2" t="s">
        <v>2</v>
      </c>
      <c r="F720" s="2"/>
      <c r="G720" s="2">
        <v>30.73</v>
      </c>
      <c r="H720" s="1"/>
      <c r="I720" s="1"/>
      <c r="J720" s="303"/>
      <c r="K720" s="1"/>
      <c r="L720" s="303">
        <v>1982.68</v>
      </c>
      <c r="M720" s="37">
        <f t="shared" si="632"/>
        <v>60927.76</v>
      </c>
      <c r="N720" s="37">
        <f t="shared" si="633"/>
        <v>60927.76</v>
      </c>
      <c r="O720" s="86"/>
      <c r="P720" s="2"/>
      <c r="Q720" s="1"/>
      <c r="R720" s="1"/>
      <c r="S720" s="303"/>
      <c r="T720" s="1"/>
      <c r="U720" s="303"/>
      <c r="V720" s="41"/>
      <c r="W720" s="1"/>
    </row>
    <row r="721" spans="1:23" s="95" customFormat="1" ht="14.25" customHeight="1">
      <c r="A721" s="367"/>
      <c r="B721" s="379"/>
      <c r="C721" s="371"/>
      <c r="D721" s="349"/>
      <c r="E721" s="2" t="s">
        <v>3</v>
      </c>
      <c r="F721" s="2"/>
      <c r="G721" s="2">
        <v>11.771000000000001</v>
      </c>
      <c r="H721" s="1"/>
      <c r="I721" s="1"/>
      <c r="J721" s="303"/>
      <c r="K721" s="1"/>
      <c r="L721" s="303">
        <v>1982.68</v>
      </c>
      <c r="M721" s="37">
        <f t="shared" si="632"/>
        <v>23338.13</v>
      </c>
      <c r="N721" s="37">
        <f t="shared" si="633"/>
        <v>23338.13</v>
      </c>
      <c r="O721" s="86"/>
      <c r="P721" s="2"/>
      <c r="Q721" s="1"/>
      <c r="R721" s="1"/>
      <c r="S721" s="303"/>
      <c r="T721" s="1"/>
      <c r="U721" s="303"/>
      <c r="V721" s="41"/>
      <c r="W721" s="1"/>
    </row>
    <row r="722" spans="1:23" s="95" customFormat="1" ht="14.25" customHeight="1">
      <c r="A722" s="367"/>
      <c r="B722" s="379"/>
      <c r="C722" s="371"/>
      <c r="D722" s="349"/>
      <c r="E722" s="2" t="s">
        <v>29</v>
      </c>
      <c r="F722" s="2"/>
      <c r="G722" s="1">
        <f>SUM(G718:G721)</f>
        <v>42.501000000000005</v>
      </c>
      <c r="H722" s="303"/>
      <c r="I722" s="1">
        <f>SUM(I718:I721)</f>
        <v>0</v>
      </c>
      <c r="J722" s="303"/>
      <c r="K722" s="1">
        <f>SUM(K718:K721)</f>
        <v>0</v>
      </c>
      <c r="L722" s="303"/>
      <c r="M722" s="1">
        <f>SUM(M718:M721)</f>
        <v>84265.89</v>
      </c>
      <c r="N722" s="1">
        <f>SUM(N718:N721)</f>
        <v>84265.89</v>
      </c>
      <c r="O722" s="86"/>
      <c r="P722" s="2"/>
      <c r="Q722" s="1"/>
      <c r="R722" s="1"/>
      <c r="S722" s="303"/>
      <c r="T722" s="1"/>
      <c r="U722" s="303"/>
      <c r="V722" s="41"/>
      <c r="W722" s="1"/>
    </row>
    <row r="723" spans="1:23" s="95" customFormat="1" ht="14.25" customHeight="1">
      <c r="A723" s="367"/>
      <c r="B723" s="379"/>
      <c r="C723" s="371"/>
      <c r="D723" s="349" t="s">
        <v>417</v>
      </c>
      <c r="E723" s="2" t="s">
        <v>0</v>
      </c>
      <c r="F723" s="2"/>
      <c r="G723" s="2"/>
      <c r="H723" s="1"/>
      <c r="I723" s="1"/>
      <c r="J723" s="303"/>
      <c r="K723" s="1"/>
      <c r="L723" s="303">
        <v>832.68</v>
      </c>
      <c r="M723" s="37">
        <f t="shared" ref="M723:M724" si="634">ROUND(G723*L723,2)</f>
        <v>0</v>
      </c>
      <c r="N723" s="37">
        <f>ROUND(M723,2)</f>
        <v>0</v>
      </c>
      <c r="O723" s="86"/>
      <c r="P723" s="2"/>
      <c r="Q723" s="1"/>
      <c r="R723" s="1"/>
      <c r="S723" s="303"/>
      <c r="T723" s="1"/>
      <c r="U723" s="303"/>
      <c r="V723" s="41"/>
      <c r="W723" s="1"/>
    </row>
    <row r="724" spans="1:23" s="95" customFormat="1" ht="14.25" customHeight="1">
      <c r="A724" s="367"/>
      <c r="B724" s="379"/>
      <c r="C724" s="371"/>
      <c r="D724" s="349"/>
      <c r="E724" s="2" t="s">
        <v>1</v>
      </c>
      <c r="F724" s="2"/>
      <c r="G724" s="2"/>
      <c r="H724" s="1"/>
      <c r="I724" s="1"/>
      <c r="J724" s="303"/>
      <c r="K724" s="1"/>
      <c r="L724" s="303">
        <v>832.68</v>
      </c>
      <c r="M724" s="37">
        <f t="shared" si="634"/>
        <v>0</v>
      </c>
      <c r="N724" s="37">
        <f t="shared" ref="N724:N726" si="635">ROUND(M724,2)</f>
        <v>0</v>
      </c>
      <c r="O724" s="86"/>
      <c r="P724" s="2"/>
      <c r="Q724" s="1"/>
      <c r="R724" s="1"/>
      <c r="S724" s="303"/>
      <c r="T724" s="1"/>
      <c r="U724" s="303"/>
      <c r="V724" s="41"/>
      <c r="W724" s="1"/>
    </row>
    <row r="725" spans="1:23" s="95" customFormat="1" ht="14.25" customHeight="1">
      <c r="A725" s="367"/>
      <c r="B725" s="379"/>
      <c r="C725" s="371"/>
      <c r="D725" s="349"/>
      <c r="E725" s="2" t="s">
        <v>2</v>
      </c>
      <c r="F725" s="2"/>
      <c r="G725" s="79">
        <v>28.922000000000001</v>
      </c>
      <c r="H725" s="1"/>
      <c r="I725" s="1"/>
      <c r="J725" s="303"/>
      <c r="K725" s="1"/>
      <c r="L725" s="303">
        <v>832.68</v>
      </c>
      <c r="M725" s="37">
        <f>ROUND(G725*L725,2)</f>
        <v>24082.77</v>
      </c>
      <c r="N725" s="37">
        <f t="shared" si="635"/>
        <v>24082.77</v>
      </c>
      <c r="O725" s="86"/>
      <c r="P725" s="79"/>
      <c r="Q725" s="1"/>
      <c r="R725" s="1"/>
      <c r="S725" s="303"/>
      <c r="T725" s="1"/>
      <c r="U725" s="303">
        <v>810.42</v>
      </c>
      <c r="V725" s="37">
        <f>ROUND(P725*U725,2)</f>
        <v>0</v>
      </c>
      <c r="W725" s="37">
        <f>ROUND(V725*1.18,2)</f>
        <v>0</v>
      </c>
    </row>
    <row r="726" spans="1:23" s="95" customFormat="1" ht="14.25" customHeight="1">
      <c r="A726" s="367"/>
      <c r="B726" s="379"/>
      <c r="C726" s="371"/>
      <c r="D726" s="349"/>
      <c r="E726" s="2" t="s">
        <v>3</v>
      </c>
      <c r="F726" s="2"/>
      <c r="G726" s="2">
        <v>40.200000000000003</v>
      </c>
      <c r="H726" s="1"/>
      <c r="I726" s="1"/>
      <c r="J726" s="303"/>
      <c r="K726" s="1"/>
      <c r="L726" s="303">
        <v>832.68</v>
      </c>
      <c r="M726" s="37">
        <f>ROUND(G726*L726,2)</f>
        <v>33473.74</v>
      </c>
      <c r="N726" s="37">
        <f t="shared" si="635"/>
        <v>33473.74</v>
      </c>
      <c r="O726" s="86"/>
      <c r="P726" s="2"/>
      <c r="Q726" s="1"/>
      <c r="R726" s="1"/>
      <c r="S726" s="303"/>
      <c r="T726" s="1"/>
      <c r="U726" s="303">
        <v>810.42</v>
      </c>
      <c r="V726" s="37">
        <f>ROUND(P726*U726,2)</f>
        <v>0</v>
      </c>
      <c r="W726" s="37">
        <f>ROUND(V726*1.18,2)</f>
        <v>0</v>
      </c>
    </row>
    <row r="727" spans="1:23" s="95" customFormat="1" ht="14.25" customHeight="1">
      <c r="A727" s="367"/>
      <c r="B727" s="379"/>
      <c r="C727" s="371"/>
      <c r="D727" s="349"/>
      <c r="E727" s="2" t="s">
        <v>29</v>
      </c>
      <c r="F727" s="2"/>
      <c r="G727" s="1">
        <f>SUM(G723:G726)</f>
        <v>69.122</v>
      </c>
      <c r="H727" s="303"/>
      <c r="I727" s="1">
        <f>SUM(I723:I726)</f>
        <v>0</v>
      </c>
      <c r="J727" s="303"/>
      <c r="K727" s="1">
        <f>SUM(K723:K726)</f>
        <v>0</v>
      </c>
      <c r="L727" s="303"/>
      <c r="M727" s="1">
        <f>SUM(M723:M726)</f>
        <v>57556.509999999995</v>
      </c>
      <c r="N727" s="1">
        <f>SUM(N723:N726)</f>
        <v>57556.509999999995</v>
      </c>
      <c r="O727" s="86"/>
      <c r="P727" s="2"/>
      <c r="Q727" s="1"/>
      <c r="R727" s="1"/>
      <c r="S727" s="303"/>
      <c r="T727" s="1"/>
      <c r="U727" s="303"/>
      <c r="V727" s="41"/>
      <c r="W727" s="1"/>
    </row>
    <row r="728" spans="1:23" s="95" customFormat="1" ht="14.25" customHeight="1">
      <c r="A728" s="367"/>
      <c r="B728" s="379"/>
      <c r="C728" s="371"/>
      <c r="D728" s="349" t="s">
        <v>418</v>
      </c>
      <c r="E728" s="2" t="s">
        <v>0</v>
      </c>
      <c r="F728" s="2"/>
      <c r="G728" s="2"/>
      <c r="H728" s="1"/>
      <c r="I728" s="1"/>
      <c r="J728" s="303"/>
      <c r="K728" s="1"/>
      <c r="L728" s="303">
        <v>1982.68</v>
      </c>
      <c r="M728" s="37">
        <f t="shared" ref="M728:M731" si="636">ROUND(G728*L728,2)</f>
        <v>0</v>
      </c>
      <c r="N728" s="37">
        <f>ROUND(M728,2)</f>
        <v>0</v>
      </c>
      <c r="O728" s="86"/>
      <c r="P728" s="2"/>
      <c r="Q728" s="1"/>
      <c r="R728" s="1"/>
      <c r="S728" s="303"/>
      <c r="T728" s="1"/>
      <c r="U728" s="303"/>
      <c r="V728" s="41"/>
      <c r="W728" s="1"/>
    </row>
    <row r="729" spans="1:23" s="95" customFormat="1" ht="14.25" customHeight="1">
      <c r="A729" s="367"/>
      <c r="B729" s="379"/>
      <c r="C729" s="371"/>
      <c r="D729" s="349"/>
      <c r="E729" s="2" t="s">
        <v>1</v>
      </c>
      <c r="F729" s="2"/>
      <c r="G729" s="2"/>
      <c r="H729" s="1"/>
      <c r="I729" s="1"/>
      <c r="J729" s="303"/>
      <c r="K729" s="1"/>
      <c r="L729" s="303">
        <v>1982.68</v>
      </c>
      <c r="M729" s="37">
        <f t="shared" si="636"/>
        <v>0</v>
      </c>
      <c r="N729" s="37">
        <f t="shared" ref="N729:N731" si="637">ROUND(M729,2)</f>
        <v>0</v>
      </c>
      <c r="O729" s="86"/>
      <c r="P729" s="2"/>
      <c r="Q729" s="1"/>
      <c r="R729" s="1"/>
      <c r="S729" s="303"/>
      <c r="T729" s="1"/>
      <c r="U729" s="303"/>
      <c r="V729" s="41"/>
      <c r="W729" s="1"/>
    </row>
    <row r="730" spans="1:23" s="95" customFormat="1" ht="14.25" customHeight="1">
      <c r="A730" s="367"/>
      <c r="B730" s="379"/>
      <c r="C730" s="371"/>
      <c r="D730" s="349"/>
      <c r="E730" s="2" t="s">
        <v>2</v>
      </c>
      <c r="F730" s="2"/>
      <c r="G730" s="79">
        <v>11.816000000000001</v>
      </c>
      <c r="H730" s="1"/>
      <c r="I730" s="1"/>
      <c r="J730" s="303"/>
      <c r="K730" s="1"/>
      <c r="L730" s="303">
        <v>1982.68</v>
      </c>
      <c r="M730" s="37">
        <f t="shared" si="636"/>
        <v>23427.35</v>
      </c>
      <c r="N730" s="37">
        <f t="shared" si="637"/>
        <v>23427.35</v>
      </c>
      <c r="O730" s="86"/>
      <c r="P730" s="79"/>
      <c r="Q730" s="1"/>
      <c r="R730" s="1"/>
      <c r="S730" s="303"/>
      <c r="T730" s="1"/>
      <c r="U730" s="303">
        <v>1649.4</v>
      </c>
      <c r="V730" s="37">
        <f t="shared" ref="V730:V731" si="638">ROUND(P730*U730,2)</f>
        <v>0</v>
      </c>
      <c r="W730" s="37">
        <f t="shared" ref="W730:W731" si="639">ROUND(V730*1.18,2)</f>
        <v>0</v>
      </c>
    </row>
    <row r="731" spans="1:23" s="95" customFormat="1" ht="14.25" customHeight="1">
      <c r="A731" s="367"/>
      <c r="B731" s="379"/>
      <c r="C731" s="371"/>
      <c r="D731" s="349"/>
      <c r="E731" s="2" t="s">
        <v>3</v>
      </c>
      <c r="F731" s="2"/>
      <c r="G731" s="2">
        <v>70.2</v>
      </c>
      <c r="H731" s="1"/>
      <c r="I731" s="1"/>
      <c r="J731" s="303"/>
      <c r="K731" s="1"/>
      <c r="L731" s="303">
        <v>1982.68</v>
      </c>
      <c r="M731" s="37">
        <f t="shared" si="636"/>
        <v>139184.14000000001</v>
      </c>
      <c r="N731" s="37">
        <f t="shared" si="637"/>
        <v>139184.14000000001</v>
      </c>
      <c r="O731" s="86"/>
      <c r="P731" s="2"/>
      <c r="Q731" s="1"/>
      <c r="R731" s="1"/>
      <c r="S731" s="303"/>
      <c r="T731" s="1"/>
      <c r="U731" s="303">
        <v>1649.4</v>
      </c>
      <c r="V731" s="37">
        <f t="shared" si="638"/>
        <v>0</v>
      </c>
      <c r="W731" s="37">
        <f t="shared" si="639"/>
        <v>0</v>
      </c>
    </row>
    <row r="732" spans="1:23" s="95" customFormat="1" ht="14.25" customHeight="1">
      <c r="A732" s="367"/>
      <c r="B732" s="379"/>
      <c r="C732" s="371"/>
      <c r="D732" s="349"/>
      <c r="E732" s="2" t="s">
        <v>29</v>
      </c>
      <c r="F732" s="2"/>
      <c r="G732" s="1">
        <f>SUM(G728:G731)</f>
        <v>82.016000000000005</v>
      </c>
      <c r="H732" s="303"/>
      <c r="I732" s="1">
        <f>SUM(I728:I731)</f>
        <v>0</v>
      </c>
      <c r="J732" s="303"/>
      <c r="K732" s="1">
        <f>SUM(K728:K731)</f>
        <v>0</v>
      </c>
      <c r="L732" s="303"/>
      <c r="M732" s="1">
        <f>SUM(M728:M731)</f>
        <v>162611.49000000002</v>
      </c>
      <c r="N732" s="1">
        <f>SUM(N728:N731)</f>
        <v>162611.49000000002</v>
      </c>
      <c r="O732" s="86"/>
      <c r="P732" s="2"/>
      <c r="Q732" s="1"/>
      <c r="R732" s="1"/>
      <c r="S732" s="303"/>
      <c r="T732" s="1"/>
      <c r="U732" s="303"/>
      <c r="V732" s="41"/>
      <c r="W732" s="1"/>
    </row>
    <row r="733" spans="1:23" s="95" customFormat="1" ht="14.25" customHeight="1">
      <c r="A733" s="367"/>
      <c r="B733" s="379"/>
      <c r="C733" s="371"/>
      <c r="D733" s="349" t="s">
        <v>419</v>
      </c>
      <c r="E733" s="2" t="s">
        <v>0</v>
      </c>
      <c r="F733" s="2"/>
      <c r="G733" s="2"/>
      <c r="H733" s="1"/>
      <c r="I733" s="1"/>
      <c r="J733" s="303"/>
      <c r="K733" s="1"/>
      <c r="L733" s="303">
        <v>1641.02</v>
      </c>
      <c r="M733" s="37">
        <f t="shared" ref="M733:M734" si="640">ROUND(G733*L733,2)</f>
        <v>0</v>
      </c>
      <c r="N733" s="37">
        <f>ROUND(M733,2)</f>
        <v>0</v>
      </c>
      <c r="O733" s="86"/>
      <c r="P733" s="2"/>
      <c r="Q733" s="1"/>
      <c r="R733" s="1"/>
      <c r="S733" s="303"/>
      <c r="T733" s="1"/>
      <c r="U733" s="303"/>
      <c r="V733" s="41"/>
      <c r="W733" s="1"/>
    </row>
    <row r="734" spans="1:23" s="95" customFormat="1" ht="14.25" customHeight="1">
      <c r="A734" s="367"/>
      <c r="B734" s="379"/>
      <c r="C734" s="371"/>
      <c r="D734" s="349"/>
      <c r="E734" s="2" t="s">
        <v>1</v>
      </c>
      <c r="F734" s="2"/>
      <c r="G734" s="2"/>
      <c r="H734" s="1"/>
      <c r="I734" s="1"/>
      <c r="J734" s="303"/>
      <c r="K734" s="1"/>
      <c r="L734" s="303">
        <v>1641.02</v>
      </c>
      <c r="M734" s="37">
        <f t="shared" si="640"/>
        <v>0</v>
      </c>
      <c r="N734" s="37">
        <f t="shared" ref="N734:N736" si="641">ROUND(M734,2)</f>
        <v>0</v>
      </c>
      <c r="O734" s="86"/>
      <c r="P734" s="2"/>
      <c r="Q734" s="1"/>
      <c r="R734" s="1"/>
      <c r="S734" s="303"/>
      <c r="T734" s="1"/>
      <c r="U734" s="303"/>
      <c r="V734" s="41"/>
      <c r="W734" s="1"/>
    </row>
    <row r="735" spans="1:23" s="95" customFormat="1" ht="14.25" customHeight="1">
      <c r="A735" s="367"/>
      <c r="B735" s="379"/>
      <c r="C735" s="371"/>
      <c r="D735" s="349"/>
      <c r="E735" s="2" t="s">
        <v>2</v>
      </c>
      <c r="F735" s="2"/>
      <c r="G735" s="79">
        <v>28.922000000000001</v>
      </c>
      <c r="H735" s="1"/>
      <c r="I735" s="1"/>
      <c r="J735" s="303"/>
      <c r="K735" s="1"/>
      <c r="L735" s="303">
        <v>1641.02</v>
      </c>
      <c r="M735" s="37">
        <f>ROUND(G735*L735,2)</f>
        <v>47461.58</v>
      </c>
      <c r="N735" s="37">
        <f t="shared" si="641"/>
        <v>47461.58</v>
      </c>
      <c r="O735" s="86"/>
      <c r="P735" s="79"/>
      <c r="Q735" s="1"/>
      <c r="R735" s="1"/>
      <c r="S735" s="303"/>
      <c r="T735" s="1"/>
      <c r="U735" s="303">
        <v>810.42</v>
      </c>
      <c r="V735" s="37">
        <f>ROUND(P735*U735,2)</f>
        <v>0</v>
      </c>
      <c r="W735" s="37">
        <f>ROUND(V735*1.18,2)</f>
        <v>0</v>
      </c>
    </row>
    <row r="736" spans="1:23" s="95" customFormat="1" ht="14.25" customHeight="1">
      <c r="A736" s="367"/>
      <c r="B736" s="379"/>
      <c r="C736" s="371"/>
      <c r="D736" s="349"/>
      <c r="E736" s="2" t="s">
        <v>3</v>
      </c>
      <c r="F736" s="2"/>
      <c r="G736" s="2">
        <v>130.19999999999999</v>
      </c>
      <c r="H736" s="1"/>
      <c r="I736" s="1"/>
      <c r="J736" s="303"/>
      <c r="K736" s="1"/>
      <c r="L736" s="303">
        <v>1641.02</v>
      </c>
      <c r="M736" s="37">
        <f>ROUND(G736*L736,2)</f>
        <v>213660.79999999999</v>
      </c>
      <c r="N736" s="37">
        <f t="shared" si="641"/>
        <v>213660.79999999999</v>
      </c>
      <c r="O736" s="86"/>
      <c r="P736" s="2"/>
      <c r="Q736" s="1"/>
      <c r="R736" s="1"/>
      <c r="S736" s="303"/>
      <c r="T736" s="1"/>
      <c r="U736" s="303">
        <v>810.42</v>
      </c>
      <c r="V736" s="37">
        <f>ROUND(P736*U736,2)</f>
        <v>0</v>
      </c>
      <c r="W736" s="37">
        <f>ROUND(V736*1.18,2)</f>
        <v>0</v>
      </c>
    </row>
    <row r="737" spans="1:23" s="95" customFormat="1" ht="14.25" customHeight="1">
      <c r="A737" s="367"/>
      <c r="B737" s="379"/>
      <c r="C737" s="371"/>
      <c r="D737" s="349"/>
      <c r="E737" s="2" t="s">
        <v>29</v>
      </c>
      <c r="F737" s="2"/>
      <c r="G737" s="1">
        <f>SUM(G733:G736)</f>
        <v>159.12199999999999</v>
      </c>
      <c r="H737" s="303"/>
      <c r="I737" s="1">
        <f>SUM(I733:I736)</f>
        <v>0</v>
      </c>
      <c r="J737" s="303"/>
      <c r="K737" s="1">
        <f>SUM(K733:K736)</f>
        <v>0</v>
      </c>
      <c r="L737" s="303"/>
      <c r="M737" s="1">
        <f>SUM(M733:M736)</f>
        <v>261122.38</v>
      </c>
      <c r="N737" s="1">
        <f>SUM(N733:N736)</f>
        <v>261122.38</v>
      </c>
      <c r="O737" s="86"/>
      <c r="P737" s="2"/>
      <c r="Q737" s="1"/>
      <c r="R737" s="1"/>
      <c r="S737" s="303"/>
      <c r="T737" s="1"/>
      <c r="U737" s="303"/>
      <c r="V737" s="41"/>
      <c r="W737" s="1"/>
    </row>
    <row r="738" spans="1:23" s="95" customFormat="1" ht="14.25" customHeight="1">
      <c r="A738" s="367"/>
      <c r="B738" s="379"/>
      <c r="C738" s="371"/>
      <c r="D738" s="349" t="s">
        <v>420</v>
      </c>
      <c r="E738" s="2" t="s">
        <v>0</v>
      </c>
      <c r="F738" s="2"/>
      <c r="G738" s="2"/>
      <c r="H738" s="1"/>
      <c r="I738" s="1"/>
      <c r="J738" s="303"/>
      <c r="K738" s="1"/>
      <c r="L738" s="303">
        <v>3291.02</v>
      </c>
      <c r="M738" s="37">
        <f t="shared" ref="M738:M741" si="642">ROUND(G738*L738,2)</f>
        <v>0</v>
      </c>
      <c r="N738" s="37">
        <f>ROUND(M738,2)</f>
        <v>0</v>
      </c>
      <c r="O738" s="86"/>
      <c r="P738" s="2"/>
      <c r="Q738" s="1"/>
      <c r="R738" s="1"/>
      <c r="S738" s="303"/>
      <c r="T738" s="1"/>
      <c r="U738" s="303"/>
      <c r="V738" s="41"/>
      <c r="W738" s="1"/>
    </row>
    <row r="739" spans="1:23" s="95" customFormat="1" ht="14.25" customHeight="1">
      <c r="A739" s="367"/>
      <c r="B739" s="379"/>
      <c r="C739" s="371"/>
      <c r="D739" s="349"/>
      <c r="E739" s="2" t="s">
        <v>1</v>
      </c>
      <c r="F739" s="2"/>
      <c r="G739" s="2"/>
      <c r="H739" s="1"/>
      <c r="I739" s="1"/>
      <c r="J739" s="303"/>
      <c r="K739" s="1"/>
      <c r="L739" s="303">
        <v>3291.02</v>
      </c>
      <c r="M739" s="37">
        <f t="shared" si="642"/>
        <v>0</v>
      </c>
      <c r="N739" s="37">
        <f t="shared" ref="N739:N741" si="643">ROUND(M739,2)</f>
        <v>0</v>
      </c>
      <c r="O739" s="86"/>
      <c r="P739" s="2"/>
      <c r="Q739" s="1"/>
      <c r="R739" s="1"/>
      <c r="S739" s="303"/>
      <c r="T739" s="1"/>
      <c r="U739" s="303"/>
      <c r="V739" s="41"/>
      <c r="W739" s="1"/>
    </row>
    <row r="740" spans="1:23" s="95" customFormat="1" ht="14.25" customHeight="1">
      <c r="A740" s="367"/>
      <c r="B740" s="379"/>
      <c r="C740" s="371"/>
      <c r="D740" s="349"/>
      <c r="E740" s="2" t="s">
        <v>2</v>
      </c>
      <c r="F740" s="2"/>
      <c r="G740" s="79">
        <v>11.816000000000001</v>
      </c>
      <c r="H740" s="1"/>
      <c r="I740" s="1"/>
      <c r="J740" s="303"/>
      <c r="K740" s="1"/>
      <c r="L740" s="303">
        <v>3291.02</v>
      </c>
      <c r="M740" s="37">
        <f t="shared" si="642"/>
        <v>38886.69</v>
      </c>
      <c r="N740" s="37">
        <f t="shared" si="643"/>
        <v>38886.69</v>
      </c>
      <c r="O740" s="86"/>
      <c r="P740" s="79"/>
      <c r="Q740" s="1"/>
      <c r="R740" s="1"/>
      <c r="S740" s="303"/>
      <c r="T740" s="1"/>
      <c r="U740" s="303">
        <v>1649.4</v>
      </c>
      <c r="V740" s="37">
        <f t="shared" ref="V740:V741" si="644">ROUND(P740*U740,2)</f>
        <v>0</v>
      </c>
      <c r="W740" s="37">
        <f t="shared" ref="W740:W741" si="645">ROUND(V740*1.18,2)</f>
        <v>0</v>
      </c>
    </row>
    <row r="741" spans="1:23" s="95" customFormat="1" ht="14.25" customHeight="1">
      <c r="A741" s="367"/>
      <c r="B741" s="379"/>
      <c r="C741" s="371"/>
      <c r="D741" s="349"/>
      <c r="E741" s="2" t="s">
        <v>3</v>
      </c>
      <c r="F741" s="2"/>
      <c r="G741" s="2">
        <v>140.19999999999999</v>
      </c>
      <c r="H741" s="1"/>
      <c r="I741" s="1"/>
      <c r="J741" s="303"/>
      <c r="K741" s="1"/>
      <c r="L741" s="303">
        <v>3291.02</v>
      </c>
      <c r="M741" s="37">
        <f t="shared" si="642"/>
        <v>461401</v>
      </c>
      <c r="N741" s="37">
        <f t="shared" si="643"/>
        <v>461401</v>
      </c>
      <c r="O741" s="86"/>
      <c r="P741" s="2"/>
      <c r="Q741" s="1"/>
      <c r="R741" s="1"/>
      <c r="S741" s="303"/>
      <c r="T741" s="1"/>
      <c r="U741" s="303">
        <v>1649.4</v>
      </c>
      <c r="V741" s="37">
        <f t="shared" si="644"/>
        <v>0</v>
      </c>
      <c r="W741" s="37">
        <f t="shared" si="645"/>
        <v>0</v>
      </c>
    </row>
    <row r="742" spans="1:23" s="95" customFormat="1" ht="14.25" customHeight="1">
      <c r="A742" s="367"/>
      <c r="B742" s="379"/>
      <c r="C742" s="372"/>
      <c r="D742" s="349"/>
      <c r="E742" s="2" t="s">
        <v>29</v>
      </c>
      <c r="F742" s="2"/>
      <c r="G742" s="1">
        <f>SUM(G738:G741)</f>
        <v>152.01599999999999</v>
      </c>
      <c r="H742" s="303"/>
      <c r="I742" s="1">
        <f>SUM(I738:I741)</f>
        <v>0</v>
      </c>
      <c r="J742" s="303"/>
      <c r="K742" s="1">
        <f>SUM(K738:K741)</f>
        <v>0</v>
      </c>
      <c r="L742" s="303"/>
      <c r="M742" s="1">
        <f>SUM(M738:M741)</f>
        <v>500287.69</v>
      </c>
      <c r="N742" s="1">
        <f>SUM(N738:N741)</f>
        <v>500287.69</v>
      </c>
      <c r="O742" s="86"/>
      <c r="P742" s="2"/>
      <c r="Q742" s="1"/>
      <c r="R742" s="1"/>
      <c r="S742" s="303"/>
      <c r="T742" s="1"/>
      <c r="U742" s="303"/>
      <c r="V742" s="41"/>
      <c r="W742" s="1"/>
    </row>
    <row r="743" spans="1:23" s="95" customFormat="1" ht="14.25" customHeight="1">
      <c r="A743" s="367"/>
      <c r="B743" s="379"/>
      <c r="C743" s="361" t="s">
        <v>31</v>
      </c>
      <c r="D743" s="349" t="s">
        <v>137</v>
      </c>
      <c r="E743" s="2" t="s">
        <v>0</v>
      </c>
      <c r="F743" s="2"/>
      <c r="G743" s="2"/>
      <c r="H743" s="1"/>
      <c r="I743" s="1"/>
      <c r="J743" s="303"/>
      <c r="K743" s="1"/>
      <c r="L743" s="303">
        <v>832.68</v>
      </c>
      <c r="M743" s="37">
        <f t="shared" ref="M743:M744" si="646">ROUND(G743*L743,2)</f>
        <v>0</v>
      </c>
      <c r="N743" s="37">
        <f>ROUND(M743,2)</f>
        <v>0</v>
      </c>
      <c r="O743" s="86"/>
      <c r="P743" s="2"/>
      <c r="Q743" s="1"/>
      <c r="R743" s="1"/>
      <c r="S743" s="119"/>
      <c r="T743" s="1"/>
      <c r="U743" s="119"/>
      <c r="V743" s="41"/>
      <c r="W743" s="1"/>
    </row>
    <row r="744" spans="1:23" s="95" customFormat="1" ht="14.25" customHeight="1">
      <c r="A744" s="367"/>
      <c r="B744" s="379"/>
      <c r="C744" s="362"/>
      <c r="D744" s="349"/>
      <c r="E744" s="2" t="s">
        <v>1</v>
      </c>
      <c r="F744" s="2"/>
      <c r="G744" s="2"/>
      <c r="H744" s="1"/>
      <c r="I744" s="1"/>
      <c r="J744" s="303"/>
      <c r="K744" s="1"/>
      <c r="L744" s="303">
        <v>832.68</v>
      </c>
      <c r="M744" s="37">
        <f t="shared" si="646"/>
        <v>0</v>
      </c>
      <c r="N744" s="37">
        <f t="shared" ref="N744:N746" si="647">ROUND(M744,2)</f>
        <v>0</v>
      </c>
      <c r="O744" s="86"/>
      <c r="P744" s="2"/>
      <c r="Q744" s="1"/>
      <c r="R744" s="1"/>
      <c r="S744" s="119"/>
      <c r="T744" s="1"/>
      <c r="U744" s="119"/>
      <c r="V744" s="41"/>
      <c r="W744" s="1"/>
    </row>
    <row r="745" spans="1:23" s="95" customFormat="1" ht="14.25" customHeight="1">
      <c r="A745" s="367"/>
      <c r="B745" s="379"/>
      <c r="C745" s="362"/>
      <c r="D745" s="349"/>
      <c r="E745" s="2" t="s">
        <v>2</v>
      </c>
      <c r="F745" s="2"/>
      <c r="G745" s="2">
        <v>0</v>
      </c>
      <c r="H745" s="1"/>
      <c r="I745" s="1"/>
      <c r="J745" s="303"/>
      <c r="K745" s="1"/>
      <c r="L745" s="303">
        <v>832.68</v>
      </c>
      <c r="M745" s="37">
        <f>ROUND(G745*L745,2)</f>
        <v>0</v>
      </c>
      <c r="N745" s="37">
        <f t="shared" si="647"/>
        <v>0</v>
      </c>
      <c r="O745" s="86"/>
      <c r="P745" s="2"/>
      <c r="Q745" s="1"/>
      <c r="R745" s="1"/>
      <c r="S745" s="119"/>
      <c r="T745" s="1"/>
      <c r="U745" s="119">
        <v>810.42</v>
      </c>
      <c r="V745" s="37">
        <f>ROUND(P745*U745,2)</f>
        <v>0</v>
      </c>
      <c r="W745" s="37">
        <f>ROUND(V745*1.18,2)</f>
        <v>0</v>
      </c>
    </row>
    <row r="746" spans="1:23" s="95" customFormat="1" ht="14.25" customHeight="1">
      <c r="A746" s="367"/>
      <c r="B746" s="379"/>
      <c r="C746" s="362"/>
      <c r="D746" s="349"/>
      <c r="E746" s="2" t="s">
        <v>3</v>
      </c>
      <c r="F746" s="2"/>
      <c r="G746" s="2">
        <v>0</v>
      </c>
      <c r="H746" s="1"/>
      <c r="I746" s="1"/>
      <c r="J746" s="303"/>
      <c r="K746" s="1"/>
      <c r="L746" s="303">
        <v>832.68</v>
      </c>
      <c r="M746" s="37">
        <f t="shared" ref="M746" si="648">ROUND(G746*L746,2)</f>
        <v>0</v>
      </c>
      <c r="N746" s="37">
        <f t="shared" si="647"/>
        <v>0</v>
      </c>
      <c r="O746" s="86"/>
      <c r="P746" s="2"/>
      <c r="Q746" s="1"/>
      <c r="R746" s="1"/>
      <c r="S746" s="119"/>
      <c r="T746" s="1"/>
      <c r="U746" s="119"/>
      <c r="V746" s="41"/>
      <c r="W746" s="1"/>
    </row>
    <row r="747" spans="1:23" s="95" customFormat="1" ht="14.25" customHeight="1">
      <c r="A747" s="367"/>
      <c r="B747" s="379"/>
      <c r="C747" s="362"/>
      <c r="D747" s="349"/>
      <c r="E747" s="2" t="s">
        <v>29</v>
      </c>
      <c r="F747" s="2"/>
      <c r="G747" s="1">
        <f>SUM(G743:G746)</f>
        <v>0</v>
      </c>
      <c r="H747" s="303"/>
      <c r="I747" s="1">
        <f>SUM(I743:I746)</f>
        <v>0</v>
      </c>
      <c r="J747" s="303"/>
      <c r="K747" s="1">
        <f>SUM(K743:K746)</f>
        <v>0</v>
      </c>
      <c r="L747" s="303"/>
      <c r="M747" s="1">
        <f>SUM(M743:M746)</f>
        <v>0</v>
      </c>
      <c r="N747" s="1">
        <f>SUM(N743:N746)</f>
        <v>0</v>
      </c>
      <c r="O747" s="86"/>
      <c r="P747" s="2"/>
      <c r="Q747" s="1"/>
      <c r="R747" s="1"/>
      <c r="S747" s="119"/>
      <c r="T747" s="1"/>
      <c r="U747" s="119"/>
      <c r="V747" s="41"/>
      <c r="W747" s="1"/>
    </row>
    <row r="748" spans="1:23" s="95" customFormat="1" ht="14.25" customHeight="1">
      <c r="A748" s="367"/>
      <c r="B748" s="379"/>
      <c r="C748" s="362"/>
      <c r="D748" s="349" t="s">
        <v>136</v>
      </c>
      <c r="E748" s="2" t="s">
        <v>0</v>
      </c>
      <c r="F748" s="2"/>
      <c r="G748" s="2"/>
      <c r="H748" s="1"/>
      <c r="I748" s="1"/>
      <c r="J748" s="1"/>
      <c r="K748" s="1"/>
      <c r="L748" s="303">
        <v>1982.68</v>
      </c>
      <c r="M748" s="37">
        <f t="shared" ref="M748:M749" si="649">ROUND(G748*L748,2)</f>
        <v>0</v>
      </c>
      <c r="N748" s="37">
        <f>ROUND(M748,2)</f>
        <v>0</v>
      </c>
      <c r="O748" s="86"/>
      <c r="P748" s="2"/>
      <c r="Q748" s="1"/>
      <c r="R748" s="1"/>
      <c r="S748" s="119"/>
      <c r="T748" s="1"/>
      <c r="U748" s="119"/>
      <c r="V748" s="41"/>
      <c r="W748" s="1"/>
    </row>
    <row r="749" spans="1:23" s="95" customFormat="1" ht="14.25" customHeight="1">
      <c r="A749" s="367"/>
      <c r="B749" s="379"/>
      <c r="C749" s="362"/>
      <c r="D749" s="349"/>
      <c r="E749" s="2" t="s">
        <v>1</v>
      </c>
      <c r="F749" s="2"/>
      <c r="G749" s="2"/>
      <c r="H749" s="1"/>
      <c r="I749" s="1"/>
      <c r="J749" s="1"/>
      <c r="K749" s="1"/>
      <c r="L749" s="303">
        <v>1982.68</v>
      </c>
      <c r="M749" s="37">
        <f t="shared" si="649"/>
        <v>0</v>
      </c>
      <c r="N749" s="37">
        <f t="shared" ref="N749:N751" si="650">ROUND(M749,2)</f>
        <v>0</v>
      </c>
      <c r="O749" s="86"/>
      <c r="P749" s="2"/>
      <c r="Q749" s="1"/>
      <c r="R749" s="1"/>
      <c r="S749" s="119"/>
      <c r="T749" s="1"/>
      <c r="U749" s="119"/>
      <c r="V749" s="41"/>
      <c r="W749" s="1"/>
    </row>
    <row r="750" spans="1:23" s="95" customFormat="1" ht="14.25" customHeight="1">
      <c r="A750" s="367"/>
      <c r="B750" s="379"/>
      <c r="C750" s="362"/>
      <c r="D750" s="349"/>
      <c r="E750" s="2" t="s">
        <v>2</v>
      </c>
      <c r="F750" s="2"/>
      <c r="G750" s="2">
        <v>0</v>
      </c>
      <c r="H750" s="1"/>
      <c r="I750" s="1"/>
      <c r="J750" s="1"/>
      <c r="K750" s="1"/>
      <c r="L750" s="303">
        <v>1982.68</v>
      </c>
      <c r="M750" s="37">
        <f>ROUND(G750*L750,2)</f>
        <v>0</v>
      </c>
      <c r="N750" s="37">
        <f t="shared" si="650"/>
        <v>0</v>
      </c>
      <c r="O750" s="86"/>
      <c r="P750" s="2"/>
      <c r="Q750" s="1"/>
      <c r="R750" s="1"/>
      <c r="S750" s="119"/>
      <c r="T750" s="1"/>
      <c r="U750" s="119">
        <v>1649.4</v>
      </c>
      <c r="V750" s="37">
        <f>ROUND(P750*U750,2)</f>
        <v>0</v>
      </c>
      <c r="W750" s="37">
        <f>ROUND(V750*1.18,2)</f>
        <v>0</v>
      </c>
    </row>
    <row r="751" spans="1:23" s="95" customFormat="1" ht="14.25" customHeight="1">
      <c r="A751" s="367"/>
      <c r="B751" s="379"/>
      <c r="C751" s="362"/>
      <c r="D751" s="349"/>
      <c r="E751" s="2" t="s">
        <v>3</v>
      </c>
      <c r="F751" s="2"/>
      <c r="G751" s="2">
        <v>0</v>
      </c>
      <c r="H751" s="1"/>
      <c r="I751" s="1"/>
      <c r="J751" s="1"/>
      <c r="K751" s="1"/>
      <c r="L751" s="303">
        <v>1982.68</v>
      </c>
      <c r="M751" s="37">
        <f t="shared" ref="M751" si="651">ROUND(G751*L751,2)</f>
        <v>0</v>
      </c>
      <c r="N751" s="37">
        <f t="shared" si="650"/>
        <v>0</v>
      </c>
      <c r="O751" s="86"/>
      <c r="P751" s="2"/>
      <c r="Q751" s="1"/>
      <c r="R751" s="1"/>
      <c r="S751" s="119"/>
      <c r="T751" s="1"/>
      <c r="U751" s="119"/>
      <c r="V751" s="41"/>
      <c r="W751" s="1"/>
    </row>
    <row r="752" spans="1:23" s="95" customFormat="1" ht="14.25" customHeight="1">
      <c r="A752" s="367"/>
      <c r="B752" s="379"/>
      <c r="C752" s="363"/>
      <c r="D752" s="349"/>
      <c r="E752" s="2" t="s">
        <v>29</v>
      </c>
      <c r="F752" s="2"/>
      <c r="G752" s="1">
        <f>SUM(G748:G751)</f>
        <v>0</v>
      </c>
      <c r="H752" s="303"/>
      <c r="I752" s="1">
        <f>SUM(I748:I751)</f>
        <v>0</v>
      </c>
      <c r="J752" s="303"/>
      <c r="K752" s="1">
        <f>SUM(K748:K751)</f>
        <v>0</v>
      </c>
      <c r="L752" s="303"/>
      <c r="M752" s="1">
        <f>SUM(M748:M751)</f>
        <v>0</v>
      </c>
      <c r="N752" s="1">
        <f>SUM(N748:N751)</f>
        <v>0</v>
      </c>
      <c r="O752" s="86"/>
      <c r="P752" s="2"/>
      <c r="Q752" s="119"/>
      <c r="R752" s="1"/>
      <c r="S752" s="119"/>
      <c r="T752" s="1"/>
      <c r="U752" s="119"/>
      <c r="V752" s="41"/>
      <c r="W752" s="1"/>
    </row>
    <row r="753" spans="1:23" s="33" customFormat="1" ht="14.25" customHeight="1">
      <c r="A753" s="367"/>
      <c r="B753" s="379"/>
      <c r="C753" s="382" t="s">
        <v>216</v>
      </c>
      <c r="D753" s="385" t="s">
        <v>137</v>
      </c>
      <c r="E753" s="2" t="s">
        <v>0</v>
      </c>
      <c r="F753" s="121"/>
      <c r="G753" s="234">
        <v>0</v>
      </c>
      <c r="H753" s="1"/>
      <c r="I753" s="1"/>
      <c r="J753" s="1"/>
      <c r="K753" s="1"/>
      <c r="L753" s="45">
        <v>1641.02</v>
      </c>
      <c r="M753" s="37">
        <f>ROUND(G753*L753,2)</f>
        <v>0</v>
      </c>
      <c r="N753" s="37">
        <f>ROUND(M753,2)</f>
        <v>0</v>
      </c>
      <c r="O753" s="87"/>
      <c r="P753" s="119"/>
      <c r="Q753" s="119">
        <v>523626.91</v>
      </c>
      <c r="R753" s="37">
        <f t="shared" ref="R753:R754" si="652">ROUND((P753*Q753)*1.18,2)</f>
        <v>0</v>
      </c>
      <c r="S753" s="119">
        <v>0</v>
      </c>
      <c r="T753" s="41">
        <v>0</v>
      </c>
      <c r="U753" s="45">
        <v>0</v>
      </c>
      <c r="V753" s="37">
        <f>ROUND(P753*U753,2)</f>
        <v>0</v>
      </c>
      <c r="W753" s="37">
        <f t="shared" ref="W753:W754" si="653">R753</f>
        <v>0</v>
      </c>
    </row>
    <row r="754" spans="1:23" s="33" customFormat="1" ht="14.25" customHeight="1">
      <c r="A754" s="367"/>
      <c r="B754" s="379"/>
      <c r="C754" s="383"/>
      <c r="D754" s="380"/>
      <c r="E754" s="2" t="s">
        <v>1</v>
      </c>
      <c r="F754" s="121"/>
      <c r="G754" s="234">
        <v>0</v>
      </c>
      <c r="H754" s="1"/>
      <c r="I754" s="1"/>
      <c r="J754" s="1"/>
      <c r="K754" s="1"/>
      <c r="L754" s="46">
        <v>1641.02</v>
      </c>
      <c r="M754" s="37">
        <f t="shared" ref="M754" si="654">ROUND(G754*L754,2)</f>
        <v>0</v>
      </c>
      <c r="N754" s="37">
        <f t="shared" ref="N754:N756" si="655">ROUND(M754,2)</f>
        <v>0</v>
      </c>
      <c r="O754" s="87"/>
      <c r="P754" s="119"/>
      <c r="Q754" s="119">
        <v>531211.15</v>
      </c>
      <c r="R754" s="37">
        <f t="shared" si="652"/>
        <v>0</v>
      </c>
      <c r="S754" s="119">
        <v>0</v>
      </c>
      <c r="T754" s="41">
        <v>0</v>
      </c>
      <c r="U754" s="46">
        <v>0</v>
      </c>
      <c r="V754" s="37">
        <f t="shared" ref="V754" si="656">ROUND(P754*U754,2)</f>
        <v>0</v>
      </c>
      <c r="W754" s="37">
        <f t="shared" si="653"/>
        <v>0</v>
      </c>
    </row>
    <row r="755" spans="1:23" s="33" customFormat="1" ht="14.25" customHeight="1">
      <c r="A755" s="367"/>
      <c r="B755" s="379"/>
      <c r="C755" s="383"/>
      <c r="D755" s="380"/>
      <c r="E755" s="2" t="s">
        <v>2</v>
      </c>
      <c r="F755" s="121"/>
      <c r="G755" s="234">
        <v>0</v>
      </c>
      <c r="H755" s="1"/>
      <c r="I755" s="1"/>
      <c r="J755" s="1"/>
      <c r="K755" s="1"/>
      <c r="L755" s="45">
        <v>1641.02</v>
      </c>
      <c r="M755" s="37"/>
      <c r="N755" s="37">
        <f t="shared" si="655"/>
        <v>0</v>
      </c>
      <c r="O755" s="87"/>
      <c r="P755" s="119"/>
      <c r="Q755" s="119">
        <v>943149.53</v>
      </c>
      <c r="R755" s="37">
        <f>ROUND((P755*Q755)*1.18,2)</f>
        <v>0</v>
      </c>
      <c r="S755" s="119"/>
      <c r="T755" s="37">
        <f>ROUND(P755*S755,2)</f>
        <v>0</v>
      </c>
      <c r="U755" s="46">
        <v>0</v>
      </c>
      <c r="V755" s="37"/>
      <c r="W755" s="37">
        <f>R755</f>
        <v>0</v>
      </c>
    </row>
    <row r="756" spans="1:23" s="33" customFormat="1" ht="14.25" customHeight="1">
      <c r="A756" s="367"/>
      <c r="B756" s="379"/>
      <c r="C756" s="383"/>
      <c r="D756" s="380"/>
      <c r="E756" s="2" t="s">
        <v>3</v>
      </c>
      <c r="F756" s="121"/>
      <c r="G756" s="234">
        <v>0</v>
      </c>
      <c r="H756" s="1"/>
      <c r="I756" s="1"/>
      <c r="J756" s="1"/>
      <c r="K756" s="1"/>
      <c r="L756" s="46">
        <v>1641.02</v>
      </c>
      <c r="M756" s="37">
        <f t="shared" ref="M756" si="657">ROUND(G756*L756,2)</f>
        <v>0</v>
      </c>
      <c r="N756" s="37">
        <f t="shared" si="655"/>
        <v>0</v>
      </c>
      <c r="O756" s="87"/>
      <c r="P756" s="119"/>
      <c r="Q756" s="119">
        <v>1991941.02</v>
      </c>
      <c r="R756" s="37">
        <f t="shared" ref="R756" si="658">ROUND((P756*Q756)*1.18,2)</f>
        <v>0</v>
      </c>
      <c r="S756" s="1">
        <v>0</v>
      </c>
      <c r="T756" s="41">
        <v>0</v>
      </c>
      <c r="U756" s="46">
        <v>0</v>
      </c>
      <c r="V756" s="37">
        <f t="shared" ref="V756" si="659">ROUND(P756*U756,2)</f>
        <v>0</v>
      </c>
      <c r="W756" s="37">
        <f t="shared" ref="W756" si="660">R756</f>
        <v>0</v>
      </c>
    </row>
    <row r="757" spans="1:23" s="34" customFormat="1" ht="14.25" customHeight="1">
      <c r="A757" s="367"/>
      <c r="B757" s="379"/>
      <c r="C757" s="383"/>
      <c r="D757" s="381"/>
      <c r="E757" s="40" t="s">
        <v>29</v>
      </c>
      <c r="F757" s="2"/>
      <c r="G757" s="1">
        <f>SUM(G753:G756)</f>
        <v>0</v>
      </c>
      <c r="H757" s="303"/>
      <c r="I757" s="1">
        <f>SUM(I753:I756)</f>
        <v>0</v>
      </c>
      <c r="J757" s="303"/>
      <c r="K757" s="1">
        <f>SUM(K753:K756)</f>
        <v>0</v>
      </c>
      <c r="L757" s="303"/>
      <c r="M757" s="1">
        <f>SUM(M753:M756)</f>
        <v>0</v>
      </c>
      <c r="N757" s="1">
        <f>SUM(N753:N756)</f>
        <v>0</v>
      </c>
      <c r="O757" s="86"/>
      <c r="P757" s="119"/>
      <c r="Q757" s="119" t="s">
        <v>135</v>
      </c>
      <c r="R757" s="1">
        <f t="shared" ref="R757" si="661">R753+R754+R755+R756</f>
        <v>0</v>
      </c>
      <c r="S757" s="1" t="s">
        <v>135</v>
      </c>
      <c r="T757" s="1">
        <f t="shared" ref="T757" si="662">T753+T754+T755+T756</f>
        <v>0</v>
      </c>
      <c r="U757" s="1" t="s">
        <v>135</v>
      </c>
      <c r="V757" s="41">
        <f>V753+V754+V755+V756</f>
        <v>0</v>
      </c>
      <c r="W757" s="1">
        <f t="shared" ref="W757" si="663">W753+W754+W755+W756</f>
        <v>0</v>
      </c>
    </row>
    <row r="758" spans="1:23" s="33" customFormat="1" ht="14.25" customHeight="1">
      <c r="A758" s="367"/>
      <c r="B758" s="380"/>
      <c r="C758" s="383"/>
      <c r="D758" s="385" t="s">
        <v>136</v>
      </c>
      <c r="E758" s="2" t="s">
        <v>0</v>
      </c>
      <c r="F758" s="121"/>
      <c r="G758" s="234">
        <v>0</v>
      </c>
      <c r="H758" s="1"/>
      <c r="I758" s="1"/>
      <c r="J758" s="1"/>
      <c r="K758" s="1"/>
      <c r="L758" s="45">
        <v>3291.02</v>
      </c>
      <c r="M758" s="37">
        <f>ROUND(G758*L758,2)</f>
        <v>0</v>
      </c>
      <c r="N758" s="37">
        <f>ROUND(M758,2)</f>
        <v>0</v>
      </c>
      <c r="O758" s="87"/>
      <c r="P758" s="119"/>
      <c r="Q758" s="119">
        <v>523626.91</v>
      </c>
      <c r="R758" s="37">
        <f t="shared" ref="R758:R759" si="664">ROUND((P758*Q758)*1.18,2)</f>
        <v>0</v>
      </c>
      <c r="S758" s="119">
        <v>0</v>
      </c>
      <c r="T758" s="41">
        <v>0</v>
      </c>
      <c r="U758" s="45">
        <v>0</v>
      </c>
      <c r="V758" s="37">
        <f>ROUND(P758*U758,2)</f>
        <v>0</v>
      </c>
      <c r="W758" s="37">
        <f t="shared" ref="W758:W759" si="665">R758</f>
        <v>0</v>
      </c>
    </row>
    <row r="759" spans="1:23" s="33" customFormat="1" ht="14.25" customHeight="1">
      <c r="A759" s="367"/>
      <c r="B759" s="380"/>
      <c r="C759" s="383"/>
      <c r="D759" s="380"/>
      <c r="E759" s="2" t="s">
        <v>1</v>
      </c>
      <c r="F759" s="121"/>
      <c r="G759" s="234">
        <v>0</v>
      </c>
      <c r="H759" s="1"/>
      <c r="I759" s="1"/>
      <c r="J759" s="1"/>
      <c r="K759" s="1"/>
      <c r="L759" s="46">
        <v>3291.02</v>
      </c>
      <c r="M759" s="37">
        <f t="shared" ref="M759" si="666">ROUND(G759*L759,2)</f>
        <v>0</v>
      </c>
      <c r="N759" s="37">
        <f t="shared" ref="N759:N760" si="667">ROUND(M759,2)</f>
        <v>0</v>
      </c>
      <c r="O759" s="87"/>
      <c r="P759" s="119"/>
      <c r="Q759" s="119">
        <v>531211.15</v>
      </c>
      <c r="R759" s="37">
        <f t="shared" si="664"/>
        <v>0</v>
      </c>
      <c r="S759" s="119">
        <v>0</v>
      </c>
      <c r="T759" s="41">
        <v>0</v>
      </c>
      <c r="U759" s="46">
        <v>0</v>
      </c>
      <c r="V759" s="37">
        <f t="shared" ref="V759" si="668">ROUND(P759*U759,2)</f>
        <v>0</v>
      </c>
      <c r="W759" s="37">
        <f t="shared" si="665"/>
        <v>0</v>
      </c>
    </row>
    <row r="760" spans="1:23" s="33" customFormat="1" ht="14.25" customHeight="1">
      <c r="A760" s="367"/>
      <c r="B760" s="380"/>
      <c r="C760" s="383"/>
      <c r="D760" s="380"/>
      <c r="E760" s="2" t="s">
        <v>2</v>
      </c>
      <c r="F760" s="121"/>
      <c r="G760" s="234">
        <v>0</v>
      </c>
      <c r="H760" s="1"/>
      <c r="I760" s="1"/>
      <c r="J760" s="1"/>
      <c r="K760" s="1"/>
      <c r="L760" s="45">
        <v>3291.02</v>
      </c>
      <c r="M760" s="37"/>
      <c r="N760" s="37">
        <f t="shared" si="667"/>
        <v>0</v>
      </c>
      <c r="O760" s="87"/>
      <c r="P760" s="119"/>
      <c r="Q760" s="119">
        <v>943149.53</v>
      </c>
      <c r="R760" s="37">
        <f>ROUND((P760*Q760)*1.18,2)</f>
        <v>0</v>
      </c>
      <c r="S760" s="119"/>
      <c r="T760" s="37">
        <f>ROUND(P760*S760,2)</f>
        <v>0</v>
      </c>
      <c r="U760" s="46">
        <v>0</v>
      </c>
      <c r="V760" s="37"/>
      <c r="W760" s="37">
        <f>R760</f>
        <v>0</v>
      </c>
    </row>
    <row r="761" spans="1:23" s="33" customFormat="1" ht="14.25" customHeight="1">
      <c r="A761" s="367"/>
      <c r="B761" s="380"/>
      <c r="C761" s="383"/>
      <c r="D761" s="380"/>
      <c r="E761" s="2" t="s">
        <v>3</v>
      </c>
      <c r="F761" s="121"/>
      <c r="G761" s="41">
        <v>0.184</v>
      </c>
      <c r="H761" s="1"/>
      <c r="I761" s="1"/>
      <c r="J761" s="1"/>
      <c r="K761" s="1"/>
      <c r="L761" s="46">
        <v>3291.02</v>
      </c>
      <c r="M761" s="37">
        <f t="shared" ref="M761" si="669">ROUND(G761*L761,2)</f>
        <v>605.54999999999995</v>
      </c>
      <c r="N761" s="37">
        <f>ROUND(M761,2)</f>
        <v>605.54999999999995</v>
      </c>
      <c r="O761" s="87"/>
      <c r="P761" s="119"/>
      <c r="Q761" s="119">
        <v>1991941.02</v>
      </c>
      <c r="R761" s="37">
        <f t="shared" ref="R761" si="670">ROUND((P761*Q761)*1.18,2)</f>
        <v>0</v>
      </c>
      <c r="S761" s="1">
        <v>0</v>
      </c>
      <c r="T761" s="41">
        <v>0</v>
      </c>
      <c r="U761" s="46">
        <v>0</v>
      </c>
      <c r="V761" s="37">
        <f t="shared" ref="V761" si="671">ROUND(P761*U761,2)</f>
        <v>0</v>
      </c>
      <c r="W761" s="37">
        <f t="shared" ref="W761" si="672">R761</f>
        <v>0</v>
      </c>
    </row>
    <row r="762" spans="1:23" s="34" customFormat="1" ht="14.25" customHeight="1">
      <c r="A762" s="367"/>
      <c r="B762" s="381"/>
      <c r="C762" s="384"/>
      <c r="D762" s="381"/>
      <c r="E762" s="40" t="s">
        <v>29</v>
      </c>
      <c r="F762" s="2"/>
      <c r="G762" s="1">
        <f>SUM(G758:G761)</f>
        <v>0.184</v>
      </c>
      <c r="H762" s="303"/>
      <c r="I762" s="1">
        <f>SUM(I758:I761)</f>
        <v>0</v>
      </c>
      <c r="J762" s="303"/>
      <c r="K762" s="1">
        <f>SUM(K758:K761)</f>
        <v>0</v>
      </c>
      <c r="L762" s="303"/>
      <c r="M762" s="1">
        <f>SUM(M758:M761)</f>
        <v>605.54999999999995</v>
      </c>
      <c r="N762" s="1">
        <f>SUM(N758:N761)</f>
        <v>605.54999999999995</v>
      </c>
      <c r="O762" s="86"/>
      <c r="P762" s="119"/>
      <c r="Q762" s="119" t="s">
        <v>135</v>
      </c>
      <c r="R762" s="1">
        <f t="shared" ref="R762" si="673">R758+R759+R760+R761</f>
        <v>0</v>
      </c>
      <c r="S762" s="1" t="s">
        <v>135</v>
      </c>
      <c r="T762" s="1">
        <f t="shared" ref="T762" si="674">T758+T759+T760+T761</f>
        <v>0</v>
      </c>
      <c r="U762" s="1" t="s">
        <v>135</v>
      </c>
      <c r="V762" s="41">
        <f>V758+V759+V760+V761</f>
        <v>0</v>
      </c>
      <c r="W762" s="1">
        <f t="shared" ref="W762" si="675">W758+W759+W760+W761</f>
        <v>0</v>
      </c>
    </row>
    <row r="763" spans="1:23" s="33" customFormat="1" ht="14.25" customHeight="1">
      <c r="A763" s="367"/>
      <c r="B763" s="349" t="s">
        <v>138</v>
      </c>
      <c r="C763" s="349"/>
      <c r="D763" s="349"/>
      <c r="E763" s="2" t="s">
        <v>0</v>
      </c>
      <c r="F763" s="121"/>
      <c r="G763" s="234">
        <v>0</v>
      </c>
      <c r="H763" s="303">
        <v>0</v>
      </c>
      <c r="I763" s="37">
        <f>ROUND((G763*H763),2)</f>
        <v>0</v>
      </c>
      <c r="J763" s="303"/>
      <c r="K763" s="37"/>
      <c r="L763" s="37"/>
      <c r="M763" s="37"/>
      <c r="N763" s="37">
        <f>ROUND(I763,2)</f>
        <v>0</v>
      </c>
      <c r="O763" s="87"/>
      <c r="P763" s="119"/>
      <c r="Q763" s="119">
        <v>523626.91</v>
      </c>
      <c r="R763" s="37">
        <f t="shared" ref="R763:R764" si="676">ROUND((P763*Q763)*1.18,2)</f>
        <v>0</v>
      </c>
      <c r="S763" s="119">
        <v>0</v>
      </c>
      <c r="T763" s="41">
        <v>0</v>
      </c>
      <c r="U763" s="45">
        <v>0</v>
      </c>
      <c r="V763" s="37">
        <f>ROUND(P763*U763,2)</f>
        <v>0</v>
      </c>
      <c r="W763" s="37">
        <f t="shared" ref="W763:W764" si="677">R763</f>
        <v>0</v>
      </c>
    </row>
    <row r="764" spans="1:23" s="33" customFormat="1" ht="14.25" customHeight="1">
      <c r="A764" s="367"/>
      <c r="B764" s="349"/>
      <c r="C764" s="349"/>
      <c r="D764" s="349"/>
      <c r="E764" s="2" t="s">
        <v>1</v>
      </c>
      <c r="F764" s="121"/>
      <c r="G764" s="234">
        <v>0</v>
      </c>
      <c r="H764" s="303">
        <v>0</v>
      </c>
      <c r="I764" s="37">
        <f t="shared" ref="I764" si="678">ROUND((G764*H764),2)</f>
        <v>0</v>
      </c>
      <c r="J764" s="303"/>
      <c r="K764" s="37"/>
      <c r="L764" s="37"/>
      <c r="M764" s="37"/>
      <c r="N764" s="37">
        <f>ROUND(I764,2)</f>
        <v>0</v>
      </c>
      <c r="O764" s="87"/>
      <c r="P764" s="119"/>
      <c r="Q764" s="119">
        <v>531211.15</v>
      </c>
      <c r="R764" s="37">
        <f t="shared" si="676"/>
        <v>0</v>
      </c>
      <c r="S764" s="119">
        <v>0</v>
      </c>
      <c r="T764" s="41">
        <v>0</v>
      </c>
      <c r="U764" s="46">
        <v>0</v>
      </c>
      <c r="V764" s="37">
        <f t="shared" ref="V764" si="679">ROUND(P764*U764,2)</f>
        <v>0</v>
      </c>
      <c r="W764" s="37">
        <f t="shared" si="677"/>
        <v>0</v>
      </c>
    </row>
    <row r="765" spans="1:23" s="33" customFormat="1" ht="14.25" customHeight="1">
      <c r="A765" s="367"/>
      <c r="B765" s="349"/>
      <c r="C765" s="349"/>
      <c r="D765" s="349"/>
      <c r="E765" s="2" t="s">
        <v>2</v>
      </c>
      <c r="F765" s="121"/>
      <c r="G765" s="234">
        <v>0.36299999999999999</v>
      </c>
      <c r="H765" s="55">
        <v>1183627.73</v>
      </c>
      <c r="I765" s="37">
        <f>ROUND((G765*H765),2)</f>
        <v>429656.87</v>
      </c>
      <c r="J765" s="303"/>
      <c r="K765" s="37"/>
      <c r="L765" s="37"/>
      <c r="M765" s="37"/>
      <c r="N765" s="37">
        <f>ROUND(I765,2)</f>
        <v>429656.87</v>
      </c>
      <c r="O765" s="87"/>
      <c r="P765" s="119"/>
      <c r="Q765" s="119">
        <v>943149.53</v>
      </c>
      <c r="R765" s="37">
        <f>ROUND((P765*Q765)*1.18,2)</f>
        <v>0</v>
      </c>
      <c r="S765" s="119"/>
      <c r="T765" s="37">
        <f>ROUND(P765*S765,2)</f>
        <v>0</v>
      </c>
      <c r="U765" s="46">
        <v>0</v>
      </c>
      <c r="V765" s="37"/>
      <c r="W765" s="37">
        <f>R765</f>
        <v>0</v>
      </c>
    </row>
    <row r="766" spans="1:23" s="33" customFormat="1" ht="14.25" customHeight="1">
      <c r="A766" s="367"/>
      <c r="B766" s="349"/>
      <c r="C766" s="349"/>
      <c r="D766" s="349"/>
      <c r="E766" s="2" t="s">
        <v>3</v>
      </c>
      <c r="F766" s="121"/>
      <c r="G766" s="234">
        <v>0</v>
      </c>
      <c r="H766" s="55">
        <v>2499833.36</v>
      </c>
      <c r="I766" s="37">
        <f t="shared" ref="I766" si="680">ROUND((G766*H766),2)</f>
        <v>0</v>
      </c>
      <c r="J766" s="1"/>
      <c r="K766" s="37"/>
      <c r="L766" s="37"/>
      <c r="M766" s="37"/>
      <c r="N766" s="37">
        <f>ROUND(I766,2)</f>
        <v>0</v>
      </c>
      <c r="O766" s="87"/>
      <c r="P766" s="119"/>
      <c r="Q766" s="119">
        <v>1991941.02</v>
      </c>
      <c r="R766" s="37">
        <f t="shared" ref="R766" si="681">ROUND((P766*Q766)*1.18,2)</f>
        <v>0</v>
      </c>
      <c r="S766" s="1">
        <v>0</v>
      </c>
      <c r="T766" s="41">
        <v>0</v>
      </c>
      <c r="U766" s="46">
        <v>0</v>
      </c>
      <c r="V766" s="37">
        <f t="shared" ref="V766" si="682">ROUND(P766*U766,2)</f>
        <v>0</v>
      </c>
      <c r="W766" s="37">
        <f t="shared" ref="W766" si="683">R766</f>
        <v>0</v>
      </c>
    </row>
    <row r="767" spans="1:23" s="34" customFormat="1" ht="14.25" customHeight="1">
      <c r="A767" s="367"/>
      <c r="B767" s="349"/>
      <c r="C767" s="349"/>
      <c r="D767" s="349"/>
      <c r="E767" s="40" t="s">
        <v>29</v>
      </c>
      <c r="F767" s="2"/>
      <c r="G767" s="1">
        <f>SUM(G763:G766)</f>
        <v>0.36299999999999999</v>
      </c>
      <c r="H767" s="303"/>
      <c r="I767" s="1">
        <f>SUM(I763:I766)</f>
        <v>429656.87</v>
      </c>
      <c r="J767" s="303"/>
      <c r="K767" s="1">
        <f>SUM(K763:K766)</f>
        <v>0</v>
      </c>
      <c r="L767" s="303"/>
      <c r="M767" s="1">
        <f>SUM(M763:M766)</f>
        <v>0</v>
      </c>
      <c r="N767" s="1">
        <f>SUM(N763:N766)</f>
        <v>429656.87</v>
      </c>
      <c r="O767" s="86"/>
      <c r="P767" s="119"/>
      <c r="Q767" s="119" t="s">
        <v>135</v>
      </c>
      <c r="R767" s="1">
        <f t="shared" ref="R767" si="684">R763+R764+R765+R766</f>
        <v>0</v>
      </c>
      <c r="S767" s="1" t="s">
        <v>135</v>
      </c>
      <c r="T767" s="1">
        <f t="shared" ref="T767" si="685">T763+T764+T765+T766</f>
        <v>0</v>
      </c>
      <c r="U767" s="1" t="s">
        <v>135</v>
      </c>
      <c r="V767" s="41">
        <f>V763+V764+V765+V766</f>
        <v>0</v>
      </c>
      <c r="W767" s="1">
        <f t="shared" ref="W767" si="686">W763+W764+W765+W766</f>
        <v>0</v>
      </c>
    </row>
    <row r="768" spans="1:23" s="33" customFormat="1" ht="14.25" customHeight="1">
      <c r="A768" s="367"/>
      <c r="B768" s="349" t="s">
        <v>139</v>
      </c>
      <c r="C768" s="349"/>
      <c r="D768" s="349"/>
      <c r="E768" s="2" t="s">
        <v>0</v>
      </c>
      <c r="F768" s="121"/>
      <c r="G768" s="234">
        <v>0</v>
      </c>
      <c r="H768" s="303">
        <v>0</v>
      </c>
      <c r="I768" s="303">
        <v>0</v>
      </c>
      <c r="J768" s="303"/>
      <c r="K768" s="37">
        <f>ROUND((G768*J768),2)</f>
        <v>0</v>
      </c>
      <c r="L768" s="45">
        <v>0</v>
      </c>
      <c r="M768" s="37">
        <f>ROUND(G768*L768,2)</f>
        <v>0</v>
      </c>
      <c r="N768" s="37">
        <f>ROUND(K768,2)</f>
        <v>0</v>
      </c>
      <c r="O768" s="87"/>
      <c r="P768" s="119"/>
      <c r="Q768" s="119">
        <v>0</v>
      </c>
      <c r="R768" s="1">
        <v>0</v>
      </c>
      <c r="S768" s="119">
        <v>55.38</v>
      </c>
      <c r="T768" s="37">
        <f t="shared" ref="T768:T769" si="687">ROUND((P768*S768)*1.18,2)</f>
        <v>0</v>
      </c>
      <c r="U768" s="45">
        <v>0</v>
      </c>
      <c r="V768" s="37">
        <f>ROUND(P768*U768,2)</f>
        <v>0</v>
      </c>
      <c r="W768" s="37">
        <f t="shared" ref="W768:W769" si="688">T768</f>
        <v>0</v>
      </c>
    </row>
    <row r="769" spans="1:25" s="33" customFormat="1" ht="14.25" customHeight="1">
      <c r="A769" s="367"/>
      <c r="B769" s="349"/>
      <c r="C769" s="349"/>
      <c r="D769" s="349"/>
      <c r="E769" s="2" t="s">
        <v>1</v>
      </c>
      <c r="F769" s="121"/>
      <c r="G769" s="234">
        <v>0</v>
      </c>
      <c r="H769" s="303">
        <v>0</v>
      </c>
      <c r="I769" s="303">
        <v>0</v>
      </c>
      <c r="J769" s="303"/>
      <c r="K769" s="37">
        <f t="shared" ref="K769:K771" si="689">ROUND((G769*J769),2)</f>
        <v>0</v>
      </c>
      <c r="L769" s="46">
        <v>0</v>
      </c>
      <c r="M769" s="37">
        <f t="shared" ref="M769:M771" si="690">ROUND(G769*L769,2)</f>
        <v>0</v>
      </c>
      <c r="N769" s="37">
        <f t="shared" ref="N769:N771" si="691">ROUND(K769,2)</f>
        <v>0</v>
      </c>
      <c r="O769" s="87"/>
      <c r="P769" s="119"/>
      <c r="Q769" s="119">
        <v>0</v>
      </c>
      <c r="R769" s="1">
        <v>0</v>
      </c>
      <c r="S769" s="119">
        <v>128.41999999999999</v>
      </c>
      <c r="T769" s="37">
        <f t="shared" si="687"/>
        <v>0</v>
      </c>
      <c r="U769" s="46">
        <v>0</v>
      </c>
      <c r="V769" s="37">
        <f t="shared" ref="V769:V771" si="692">ROUND(P769*U769,2)</f>
        <v>0</v>
      </c>
      <c r="W769" s="37">
        <f t="shared" si="688"/>
        <v>0</v>
      </c>
    </row>
    <row r="770" spans="1:25" s="33" customFormat="1" ht="14.25" customHeight="1">
      <c r="A770" s="367"/>
      <c r="B770" s="349"/>
      <c r="C770" s="349"/>
      <c r="D770" s="349"/>
      <c r="E770" s="2" t="s">
        <v>2</v>
      </c>
      <c r="F770" s="121"/>
      <c r="G770" s="234">
        <v>211.39</v>
      </c>
      <c r="H770" s="303">
        <v>0</v>
      </c>
      <c r="I770" s="303">
        <v>0</v>
      </c>
      <c r="J770" s="303">
        <v>572.86</v>
      </c>
      <c r="K770" s="37">
        <f t="shared" si="689"/>
        <v>121096.88</v>
      </c>
      <c r="L770" s="46">
        <v>0</v>
      </c>
      <c r="M770" s="37">
        <f t="shared" si="690"/>
        <v>0</v>
      </c>
      <c r="N770" s="37">
        <f t="shared" si="691"/>
        <v>121096.88</v>
      </c>
      <c r="O770" s="87"/>
      <c r="P770" s="119"/>
      <c r="Q770" s="119">
        <v>0</v>
      </c>
      <c r="R770" s="37">
        <f>ROUND(P770*Q770,2)</f>
        <v>0</v>
      </c>
      <c r="S770" s="119">
        <v>382.58</v>
      </c>
      <c r="T770" s="37">
        <f>ROUND((P770*S770)*1.18,2)</f>
        <v>0</v>
      </c>
      <c r="U770" s="46">
        <v>0</v>
      </c>
      <c r="V770" s="37">
        <f t="shared" si="692"/>
        <v>0</v>
      </c>
      <c r="W770" s="37">
        <f>T770</f>
        <v>0</v>
      </c>
    </row>
    <row r="771" spans="1:25" s="33" customFormat="1" ht="14.25" customHeight="1">
      <c r="A771" s="367"/>
      <c r="B771" s="349"/>
      <c r="C771" s="349"/>
      <c r="D771" s="349"/>
      <c r="E771" s="2" t="s">
        <v>3</v>
      </c>
      <c r="F771" s="121"/>
      <c r="G771" s="234">
        <v>0</v>
      </c>
      <c r="H771" s="303">
        <v>0</v>
      </c>
      <c r="I771" s="303">
        <v>0</v>
      </c>
      <c r="J771" s="1">
        <v>1242.25</v>
      </c>
      <c r="K771" s="37">
        <f t="shared" si="689"/>
        <v>0</v>
      </c>
      <c r="L771" s="46">
        <v>0</v>
      </c>
      <c r="M771" s="37">
        <f t="shared" si="690"/>
        <v>0</v>
      </c>
      <c r="N771" s="37">
        <f t="shared" si="691"/>
        <v>0</v>
      </c>
      <c r="O771" s="87"/>
      <c r="P771" s="119"/>
      <c r="Q771" s="119">
        <v>0</v>
      </c>
      <c r="R771" s="1">
        <v>0</v>
      </c>
      <c r="S771" s="1">
        <v>829.62</v>
      </c>
      <c r="T771" s="37">
        <f>ROUND((P771*S771)*1.18,2)</f>
        <v>0</v>
      </c>
      <c r="U771" s="46">
        <v>0</v>
      </c>
      <c r="V771" s="37">
        <f t="shared" si="692"/>
        <v>0</v>
      </c>
      <c r="W771" s="37">
        <f t="shared" ref="W771" si="693">T771</f>
        <v>0</v>
      </c>
    </row>
    <row r="772" spans="1:25" s="34" customFormat="1" ht="14.25" customHeight="1">
      <c r="A772" s="367"/>
      <c r="B772" s="349"/>
      <c r="C772" s="349"/>
      <c r="D772" s="349"/>
      <c r="E772" s="40" t="s">
        <v>29</v>
      </c>
      <c r="F772" s="2"/>
      <c r="G772" s="1">
        <f>SUM(G768:G771)</f>
        <v>211.39</v>
      </c>
      <c r="H772" s="303"/>
      <c r="I772" s="1">
        <f>SUM(I768:I771)</f>
        <v>0</v>
      </c>
      <c r="J772" s="303"/>
      <c r="K772" s="1">
        <f>SUM(K768:K771)</f>
        <v>121096.88</v>
      </c>
      <c r="L772" s="303"/>
      <c r="M772" s="1">
        <f>SUM(M768:M771)</f>
        <v>0</v>
      </c>
      <c r="N772" s="1">
        <f>SUM(N768:N771)</f>
        <v>121096.88</v>
      </c>
      <c r="O772" s="86"/>
      <c r="P772" s="119"/>
      <c r="Q772" s="119" t="s">
        <v>135</v>
      </c>
      <c r="R772" s="1">
        <f>R768+R769+R770+R771</f>
        <v>0</v>
      </c>
      <c r="S772" s="1" t="s">
        <v>135</v>
      </c>
      <c r="T772" s="1">
        <f t="shared" ref="T772" si="694">T768+T769+T770+T771</f>
        <v>0</v>
      </c>
      <c r="U772" s="1" t="s">
        <v>135</v>
      </c>
      <c r="V772" s="41">
        <f>V768+V769+V770+V771</f>
        <v>0</v>
      </c>
      <c r="W772" s="1">
        <f t="shared" ref="W772" si="695">W768+W769+W770+W771</f>
        <v>0</v>
      </c>
    </row>
    <row r="773" spans="1:25" s="33" customFormat="1" ht="14.25" customHeight="1">
      <c r="A773" s="367"/>
      <c r="B773" s="349" t="s">
        <v>28</v>
      </c>
      <c r="C773" s="349"/>
      <c r="D773" s="349"/>
      <c r="E773" s="2" t="s">
        <v>0</v>
      </c>
      <c r="F773" s="121"/>
      <c r="G773" s="234">
        <v>0</v>
      </c>
      <c r="H773" s="303">
        <v>0</v>
      </c>
      <c r="I773" s="1">
        <v>0</v>
      </c>
      <c r="J773" s="303">
        <v>0</v>
      </c>
      <c r="K773" s="41">
        <v>0</v>
      </c>
      <c r="L773" s="45">
        <v>1218.0999999999999</v>
      </c>
      <c r="M773" s="37">
        <f>ROUND(G773*L773,2)</f>
        <v>0</v>
      </c>
      <c r="N773" s="37">
        <f>ROUND(M773,2)</f>
        <v>0</v>
      </c>
      <c r="O773" s="87"/>
      <c r="P773" s="119"/>
      <c r="Q773" s="119">
        <v>0</v>
      </c>
      <c r="R773" s="1">
        <v>0</v>
      </c>
      <c r="S773" s="119">
        <v>0</v>
      </c>
      <c r="T773" s="41">
        <v>0</v>
      </c>
      <c r="U773" s="45">
        <v>960.74</v>
      </c>
      <c r="V773" s="37">
        <f>ROUND(P773*U773,2)</f>
        <v>0</v>
      </c>
      <c r="W773" s="37">
        <f>ROUND(V773*1.18,2)</f>
        <v>0</v>
      </c>
    </row>
    <row r="774" spans="1:25" s="33" customFormat="1" ht="14.25" customHeight="1">
      <c r="A774" s="367"/>
      <c r="B774" s="349"/>
      <c r="C774" s="349"/>
      <c r="D774" s="349"/>
      <c r="E774" s="2" t="s">
        <v>1</v>
      </c>
      <c r="F774" s="121"/>
      <c r="G774" s="234">
        <v>0</v>
      </c>
      <c r="H774" s="303">
        <v>0</v>
      </c>
      <c r="I774" s="1">
        <v>0</v>
      </c>
      <c r="J774" s="303">
        <v>0</v>
      </c>
      <c r="K774" s="41">
        <v>0</v>
      </c>
      <c r="L774" s="46">
        <v>1393.37</v>
      </c>
      <c r="M774" s="37">
        <f t="shared" ref="M774:M776" si="696">ROUND(G774*L774,2)</f>
        <v>0</v>
      </c>
      <c r="N774" s="37">
        <f t="shared" ref="N774:N775" si="697">ROUND(M774,2)</f>
        <v>0</v>
      </c>
      <c r="O774" s="87"/>
      <c r="P774" s="119"/>
      <c r="Q774" s="119">
        <v>0</v>
      </c>
      <c r="R774" s="1">
        <v>0</v>
      </c>
      <c r="S774" s="119">
        <v>0</v>
      </c>
      <c r="T774" s="41">
        <v>0</v>
      </c>
      <c r="U774" s="46">
        <v>1098.97</v>
      </c>
      <c r="V774" s="37">
        <f t="shared" ref="V774:V776" si="698">ROUND(P774*U774,2)</f>
        <v>0</v>
      </c>
      <c r="W774" s="37">
        <f t="shared" ref="W774:W776" si="699">ROUND(V774*1.18,2)</f>
        <v>0</v>
      </c>
    </row>
    <row r="775" spans="1:25" s="33" customFormat="1" ht="14.25" customHeight="1">
      <c r="A775" s="367"/>
      <c r="B775" s="349"/>
      <c r="C775" s="349"/>
      <c r="D775" s="349"/>
      <c r="E775" s="2" t="s">
        <v>2</v>
      </c>
      <c r="F775" s="121"/>
      <c r="G775" s="234">
        <f>1845.633-576.864+911.703</f>
        <v>2180.4719999999998</v>
      </c>
      <c r="H775" s="303">
        <v>0</v>
      </c>
      <c r="I775" s="1">
        <v>0</v>
      </c>
      <c r="J775" s="303">
        <v>0</v>
      </c>
      <c r="K775" s="41">
        <v>0</v>
      </c>
      <c r="L775" s="46">
        <v>2721.51</v>
      </c>
      <c r="M775" s="37">
        <f t="shared" si="696"/>
        <v>5934176.3499999996</v>
      </c>
      <c r="N775" s="37">
        <f t="shared" si="697"/>
        <v>5934176.3499999996</v>
      </c>
      <c r="O775" s="87"/>
      <c r="P775" s="119"/>
      <c r="Q775" s="119">
        <v>0</v>
      </c>
      <c r="R775" s="1">
        <v>0</v>
      </c>
      <c r="S775" s="119">
        <v>0</v>
      </c>
      <c r="T775" s="41">
        <v>0</v>
      </c>
      <c r="U775" s="46">
        <v>2146.48</v>
      </c>
      <c r="V775" s="37">
        <f t="shared" si="698"/>
        <v>0</v>
      </c>
      <c r="W775" s="37">
        <f t="shared" si="699"/>
        <v>0</v>
      </c>
    </row>
    <row r="776" spans="1:25" s="33" customFormat="1" ht="14.25" customHeight="1">
      <c r="A776" s="367"/>
      <c r="B776" s="349"/>
      <c r="C776" s="349"/>
      <c r="D776" s="349"/>
      <c r="E776" s="2" t="s">
        <v>3</v>
      </c>
      <c r="F776" s="121"/>
      <c r="G776" s="234">
        <v>70.230999999999995</v>
      </c>
      <c r="H776" s="303">
        <v>0</v>
      </c>
      <c r="I776" s="1">
        <v>0</v>
      </c>
      <c r="J776" s="1">
        <v>0</v>
      </c>
      <c r="K776" s="41">
        <v>0</v>
      </c>
      <c r="L776" s="46">
        <v>5374.47</v>
      </c>
      <c r="M776" s="37">
        <f t="shared" si="696"/>
        <v>377454.4</v>
      </c>
      <c r="N776" s="37">
        <f>ROUND(M776,2)</f>
        <v>377454.4</v>
      </c>
      <c r="O776" s="87"/>
      <c r="P776" s="119"/>
      <c r="Q776" s="119">
        <v>0</v>
      </c>
      <c r="R776" s="1">
        <v>0</v>
      </c>
      <c r="S776" s="1">
        <v>0</v>
      </c>
      <c r="T776" s="41">
        <v>0</v>
      </c>
      <c r="U776" s="46">
        <v>4238.8999999999996</v>
      </c>
      <c r="V776" s="37">
        <f t="shared" si="698"/>
        <v>0</v>
      </c>
      <c r="W776" s="37">
        <f t="shared" si="699"/>
        <v>0</v>
      </c>
    </row>
    <row r="777" spans="1:25" s="34" customFormat="1" ht="14.25" customHeight="1">
      <c r="A777" s="367"/>
      <c r="B777" s="349"/>
      <c r="C777" s="349"/>
      <c r="D777" s="349"/>
      <c r="E777" s="40" t="s">
        <v>29</v>
      </c>
      <c r="F777" s="2"/>
      <c r="G777" s="1">
        <f>SUM(G773:G776)</f>
        <v>2250.7029999999995</v>
      </c>
      <c r="H777" s="303"/>
      <c r="I777" s="1">
        <f>SUM(I773:I776)</f>
        <v>0</v>
      </c>
      <c r="J777" s="303"/>
      <c r="K777" s="1">
        <f>SUM(K773:K776)</f>
        <v>0</v>
      </c>
      <c r="L777" s="303"/>
      <c r="M777" s="1">
        <f>SUM(M773:M776)</f>
        <v>6311630.75</v>
      </c>
      <c r="N777" s="1">
        <f>SUM(N773:N776)</f>
        <v>6311630.75</v>
      </c>
      <c r="O777" s="86"/>
      <c r="P777" s="119">
        <f t="shared" ref="P777" si="700">P773+P774+P775+P776</f>
        <v>0</v>
      </c>
      <c r="Q777" s="119" t="s">
        <v>135</v>
      </c>
      <c r="R777" s="1">
        <f t="shared" ref="R777" si="701">R773+R774+R775+R776</f>
        <v>0</v>
      </c>
      <c r="S777" s="1" t="s">
        <v>135</v>
      </c>
      <c r="T777" s="1">
        <f t="shared" ref="T777" si="702">T773+T774+T775+T776</f>
        <v>0</v>
      </c>
      <c r="U777" s="1" t="s">
        <v>135</v>
      </c>
      <c r="V777" s="41">
        <f>V773+V774+V775+V776</f>
        <v>0</v>
      </c>
      <c r="W777" s="1">
        <f t="shared" ref="W777" si="703">W773+W774+W775+W776</f>
        <v>0</v>
      </c>
    </row>
    <row r="778" spans="1:25" s="33" customFormat="1" ht="12.75" customHeight="1">
      <c r="A778" s="357"/>
      <c r="B778" s="359" t="s">
        <v>404</v>
      </c>
      <c r="C778" s="359"/>
      <c r="D778" s="359"/>
      <c r="E778" s="42" t="s">
        <v>0</v>
      </c>
      <c r="F778" s="97">
        <f>G778/744</f>
        <v>0</v>
      </c>
      <c r="G778" s="48">
        <f>G673+G678+G683+G688+G693+G698+G703+G708+G713+G718+G723+G728+G733+G738+G743+G748+G753+G758+G768+G773</f>
        <v>0</v>
      </c>
      <c r="H778" s="302">
        <v>0</v>
      </c>
      <c r="I778" s="43">
        <f>I763+I768</f>
        <v>0</v>
      </c>
      <c r="J778" s="302">
        <v>0</v>
      </c>
      <c r="K778" s="43">
        <f>K763+K768</f>
        <v>0</v>
      </c>
      <c r="L778" s="302">
        <v>0</v>
      </c>
      <c r="M778" s="48">
        <f>M673+M678+M683+M688+M693+M698+M703+M708+M713+M718+M723+M728+M733+M738+M743+M748+M753+M758+M773</f>
        <v>0</v>
      </c>
      <c r="N778" s="48">
        <f>N673+N678+N683+N688+N693+N698+N703+N708+N713+N718+N723+N728+N733+N738+N743+N748+N753+N758+N763+N768+N773</f>
        <v>0</v>
      </c>
      <c r="O778" s="88"/>
      <c r="P778" s="48">
        <f>P673+P678+P683+P688+P693+P698+P703+P708+P743+P748+P768+P773</f>
        <v>0</v>
      </c>
      <c r="Q778" s="120">
        <v>0</v>
      </c>
      <c r="R778" s="43">
        <f>R673+R678+R683+R688+R693+R698+R703+R708+R743+R748+R763+R768+R773</f>
        <v>0</v>
      </c>
      <c r="S778" s="120">
        <v>0</v>
      </c>
      <c r="T778" s="43">
        <f>T673+T678+T683+T688+T693+T698+T703+T708+T743+T748+T763+T768+T773</f>
        <v>0</v>
      </c>
      <c r="U778" s="120">
        <v>0</v>
      </c>
      <c r="V778" s="43">
        <f t="shared" ref="V778:W781" si="704">V673+V678+V683+V688+V693+V698+V703+V708+V743+V748+V763+V768+V773</f>
        <v>0</v>
      </c>
      <c r="W778" s="80">
        <f t="shared" si="704"/>
        <v>0</v>
      </c>
    </row>
    <row r="779" spans="1:25" s="33" customFormat="1" ht="12.75" customHeight="1">
      <c r="A779" s="358"/>
      <c r="B779" s="359"/>
      <c r="C779" s="359"/>
      <c r="D779" s="359"/>
      <c r="E779" s="42" t="s">
        <v>1</v>
      </c>
      <c r="F779" s="97">
        <f t="shared" ref="F779:F781" si="705">G779/744</f>
        <v>0</v>
      </c>
      <c r="G779" s="48">
        <f t="shared" ref="G779:G781" si="706">G674+G679+G684+G689+G694+G699+G704+G709+G714+G719+G724+G729+G734+G739+G744+G749+G754+G759+G769+G774</f>
        <v>0</v>
      </c>
      <c r="H779" s="302">
        <v>0</v>
      </c>
      <c r="I779" s="43">
        <f t="shared" ref="I779:I781" si="707">I764+I769</f>
        <v>0</v>
      </c>
      <c r="J779" s="302">
        <v>0</v>
      </c>
      <c r="K779" s="43">
        <f t="shared" ref="K779:K781" si="708">K764+K769</f>
        <v>0</v>
      </c>
      <c r="L779" s="302">
        <v>0</v>
      </c>
      <c r="M779" s="48">
        <f t="shared" ref="M779:M780" si="709">M674+M679+M684+M689+M694+M699+M704+M709+M714+M719+M724+M729+M734+M739+M744+M749+M754+M759+M774</f>
        <v>0</v>
      </c>
      <c r="N779" s="48">
        <f t="shared" ref="N779:N780" si="710">N674+N679+N684+N689+N694+N699+N704+N709+N714+N719+N724+N729+N734+N739+N744+N749+N754+N759+N764+N769+N774</f>
        <v>0</v>
      </c>
      <c r="O779" s="88"/>
      <c r="P779" s="48">
        <f>P674+P679+P684+P689+P694+P699+P704+P709+P744+P749+P769+P774</f>
        <v>0</v>
      </c>
      <c r="Q779" s="120">
        <v>0</v>
      </c>
      <c r="R779" s="43">
        <f>R674+R679+R684+R689+R694+R699+R704+R709+R744+R749+R764+R769+R774</f>
        <v>0</v>
      </c>
      <c r="S779" s="120">
        <v>0</v>
      </c>
      <c r="T779" s="43">
        <f>T674+T679+T684+T689+T694+T699+T704+T709+T744+T749+T764+T769+T774</f>
        <v>0</v>
      </c>
      <c r="U779" s="120">
        <v>0</v>
      </c>
      <c r="V779" s="43">
        <f t="shared" si="704"/>
        <v>0</v>
      </c>
      <c r="W779" s="80">
        <f t="shared" si="704"/>
        <v>0</v>
      </c>
    </row>
    <row r="780" spans="1:25" s="33" customFormat="1" ht="12.75" customHeight="1">
      <c r="A780" s="358"/>
      <c r="B780" s="359"/>
      <c r="C780" s="359"/>
      <c r="D780" s="359"/>
      <c r="E780" s="42" t="s">
        <v>2</v>
      </c>
      <c r="F780" s="97">
        <f t="shared" si="705"/>
        <v>3.4924825268817199</v>
      </c>
      <c r="G780" s="48">
        <f>G675+G680+G685+G690+G695+G700+G705+G710+G715+G720+G725+G730+G735+G740+G745+G750+G755+G760+G770+G775</f>
        <v>2598.4069999999997</v>
      </c>
      <c r="H780" s="302">
        <v>0</v>
      </c>
      <c r="I780" s="43">
        <f>I765+I770</f>
        <v>429656.87</v>
      </c>
      <c r="J780" s="302">
        <v>0</v>
      </c>
      <c r="K780" s="43">
        <f t="shared" si="708"/>
        <v>121096.88</v>
      </c>
      <c r="L780" s="302">
        <v>0</v>
      </c>
      <c r="M780" s="48">
        <f t="shared" si="709"/>
        <v>6326455.6499999994</v>
      </c>
      <c r="N780" s="48">
        <f t="shared" si="710"/>
        <v>6877209.3999999994</v>
      </c>
      <c r="O780" s="88"/>
      <c r="P780" s="48">
        <f>P675+P680+P685+P690+P695+P700+P705+P710+P745+P750+P770+P775</f>
        <v>0</v>
      </c>
      <c r="Q780" s="120">
        <v>0</v>
      </c>
      <c r="R780" s="43">
        <f>R675+R680+R685+R690+R695+R700+R705+R710+R745+R750+R765+R770+R775</f>
        <v>0</v>
      </c>
      <c r="S780" s="120">
        <v>0</v>
      </c>
      <c r="T780" s="43">
        <f>T675+T680+T685+T690+T695+T700+T705+T710+T745+T750+T765+T770+T775</f>
        <v>0</v>
      </c>
      <c r="U780" s="120">
        <v>0</v>
      </c>
      <c r="V780" s="43">
        <f t="shared" si="704"/>
        <v>0</v>
      </c>
      <c r="W780" s="80">
        <f t="shared" si="704"/>
        <v>0</v>
      </c>
    </row>
    <row r="781" spans="1:25" s="33" customFormat="1" ht="12.75" customHeight="1">
      <c r="A781" s="358"/>
      <c r="B781" s="359"/>
      <c r="C781" s="359"/>
      <c r="D781" s="359"/>
      <c r="E781" s="42" t="s">
        <v>3</v>
      </c>
      <c r="F781" s="97">
        <f t="shared" si="705"/>
        <v>1.6309287634408602</v>
      </c>
      <c r="G781" s="48">
        <f t="shared" si="706"/>
        <v>1213.4110000000001</v>
      </c>
      <c r="H781" s="302">
        <v>0</v>
      </c>
      <c r="I781" s="43">
        <f t="shared" si="707"/>
        <v>0</v>
      </c>
      <c r="J781" s="39">
        <v>0</v>
      </c>
      <c r="K781" s="43">
        <f t="shared" si="708"/>
        <v>0</v>
      </c>
      <c r="L781" s="39">
        <v>0</v>
      </c>
      <c r="M781" s="48">
        <f>M676+M681+M686+M691+M696+M701+M706+M711+M716+M721+M726+M731+M736+M741+M746+M751+M756+M761+M776</f>
        <v>2729154.2099999995</v>
      </c>
      <c r="N781" s="48">
        <f>N676+N681+N686+N691+N696+N701+N706+N711+N716+N721+N726+N731+N736+N741+N746+N751+N756+N761+N766+N771+N776</f>
        <v>2729154.2099999995</v>
      </c>
      <c r="O781" s="88"/>
      <c r="P781" s="48">
        <f>P676+P681+P686+P691+P696+P701+P706+P711+P746+P751+P771+P776</f>
        <v>0</v>
      </c>
      <c r="Q781" s="120">
        <v>0</v>
      </c>
      <c r="R781" s="43">
        <f>R676+R681+R686+R691+R696+R701+R706+R711+R746+R751+R766+R771+R776</f>
        <v>0</v>
      </c>
      <c r="S781" s="39">
        <v>0</v>
      </c>
      <c r="T781" s="43">
        <f>T676+T681+T686+T691+T696+T701+T706+T711+T746+T751+T766+T771+T776</f>
        <v>0</v>
      </c>
      <c r="U781" s="39">
        <v>0</v>
      </c>
      <c r="V781" s="43">
        <f t="shared" si="704"/>
        <v>0</v>
      </c>
      <c r="W781" s="80">
        <f t="shared" si="704"/>
        <v>0</v>
      </c>
    </row>
    <row r="782" spans="1:25" s="34" customFormat="1" ht="12.75" customHeight="1" thickBot="1">
      <c r="A782" s="386"/>
      <c r="B782" s="359"/>
      <c r="C782" s="359"/>
      <c r="D782" s="359"/>
      <c r="E782" s="38" t="s">
        <v>29</v>
      </c>
      <c r="F782" s="48">
        <f>F778+F779+F780+F781</f>
        <v>5.1234112903225801</v>
      </c>
      <c r="G782" s="48">
        <f>G778+G779+G780+G781</f>
        <v>3811.8179999999998</v>
      </c>
      <c r="H782" s="302" t="s">
        <v>135</v>
      </c>
      <c r="I782" s="43">
        <f>I778+I779+I780+I781</f>
        <v>429656.87</v>
      </c>
      <c r="J782" s="39" t="s">
        <v>135</v>
      </c>
      <c r="K782" s="43">
        <f>K778+K779+K780+K781</f>
        <v>121096.88</v>
      </c>
      <c r="L782" s="39" t="s">
        <v>135</v>
      </c>
      <c r="M782" s="43">
        <f>M778+M779+M780+M781</f>
        <v>9055609.8599999994</v>
      </c>
      <c r="N782" s="48">
        <f>N778+N779+N780+N781</f>
        <v>9606363.6099999994</v>
      </c>
      <c r="O782" s="89"/>
      <c r="P782" s="48">
        <f>P778+P779+P780+P781</f>
        <v>0</v>
      </c>
      <c r="Q782" s="120" t="s">
        <v>135</v>
      </c>
      <c r="R782" s="43">
        <f>R778+R779+R780+R781</f>
        <v>0</v>
      </c>
      <c r="S782" s="39" t="s">
        <v>135</v>
      </c>
      <c r="T782" s="43">
        <f>T778+T779+T780+T781</f>
        <v>0</v>
      </c>
      <c r="U782" s="39" t="s">
        <v>135</v>
      </c>
      <c r="V782" s="43">
        <f>V778+V779+V780+V781</f>
        <v>0</v>
      </c>
      <c r="W782" s="80">
        <f>W778+W779+W780+W781</f>
        <v>0</v>
      </c>
      <c r="X782" s="34">
        <v>3811.8178819460986</v>
      </c>
      <c r="Y782" s="132">
        <f>G782-X782</f>
        <v>1.1805390113295289E-4</v>
      </c>
    </row>
    <row r="783" spans="1:25" s="33" customFormat="1" ht="14.25" customHeight="1">
      <c r="A783" s="366" t="s">
        <v>223</v>
      </c>
      <c r="B783" s="378" t="s">
        <v>30</v>
      </c>
      <c r="C783" s="368" t="s">
        <v>35</v>
      </c>
      <c r="D783" s="370" t="s">
        <v>47</v>
      </c>
      <c r="E783" s="63" t="s">
        <v>0</v>
      </c>
      <c r="F783" s="63"/>
      <c r="G783" s="2"/>
      <c r="H783" s="234"/>
      <c r="I783" s="1"/>
      <c r="J783" s="234"/>
      <c r="K783" s="1"/>
      <c r="L783" s="234">
        <v>832.78</v>
      </c>
      <c r="M783" s="37">
        <f t="shared" ref="M783:M784" si="711">ROUND(G783*L783,2)</f>
        <v>0</v>
      </c>
      <c r="N783" s="37">
        <f>ROUND(M783,2)</f>
        <v>0</v>
      </c>
      <c r="O783" s="86"/>
      <c r="P783" s="2"/>
      <c r="Q783" s="119"/>
      <c r="R783" s="1"/>
      <c r="S783" s="119"/>
      <c r="T783" s="1"/>
      <c r="U783" s="119"/>
      <c r="V783" s="41"/>
      <c r="W783" s="1"/>
    </row>
    <row r="784" spans="1:25" s="33" customFormat="1" ht="14.25" customHeight="1">
      <c r="A784" s="367"/>
      <c r="B784" s="379"/>
      <c r="C784" s="369"/>
      <c r="D784" s="349"/>
      <c r="E784" s="2" t="s">
        <v>1</v>
      </c>
      <c r="F784" s="2"/>
      <c r="G784" s="2"/>
      <c r="H784" s="234"/>
      <c r="I784" s="1"/>
      <c r="J784" s="234"/>
      <c r="K784" s="1"/>
      <c r="L784" s="234">
        <v>832.78</v>
      </c>
      <c r="M784" s="37">
        <f t="shared" si="711"/>
        <v>0</v>
      </c>
      <c r="N784" s="37">
        <f t="shared" ref="N784:N786" si="712">ROUND(M784,2)</f>
        <v>0</v>
      </c>
      <c r="O784" s="86"/>
      <c r="P784" s="2"/>
      <c r="Q784" s="119"/>
      <c r="R784" s="1"/>
      <c r="S784" s="119"/>
      <c r="T784" s="1"/>
      <c r="U784" s="119"/>
      <c r="V784" s="41"/>
      <c r="W784" s="1"/>
    </row>
    <row r="785" spans="1:23" s="33" customFormat="1" ht="14.25" customHeight="1">
      <c r="A785" s="367"/>
      <c r="B785" s="379"/>
      <c r="C785" s="369"/>
      <c r="D785" s="349"/>
      <c r="E785" s="2" t="s">
        <v>2</v>
      </c>
      <c r="F785" s="2"/>
      <c r="G785" s="2">
        <v>0</v>
      </c>
      <c r="H785" s="234"/>
      <c r="I785" s="1"/>
      <c r="J785" s="234"/>
      <c r="K785" s="1"/>
      <c r="L785" s="234">
        <v>832.78</v>
      </c>
      <c r="M785" s="37">
        <f>ROUND(G785*L785,2)</f>
        <v>0</v>
      </c>
      <c r="N785" s="37">
        <f t="shared" si="712"/>
        <v>0</v>
      </c>
      <c r="O785" s="86"/>
      <c r="P785" s="2"/>
      <c r="Q785" s="119"/>
      <c r="R785" s="1"/>
      <c r="S785" s="119"/>
      <c r="T785" s="1"/>
      <c r="U785" s="119">
        <v>810.42</v>
      </c>
      <c r="V785" s="37">
        <f>ROUND(P785*U785,2)</f>
        <v>0</v>
      </c>
      <c r="W785" s="37">
        <f>ROUND(V785*1.18,2)</f>
        <v>0</v>
      </c>
    </row>
    <row r="786" spans="1:23" s="33" customFormat="1" ht="14.25" customHeight="1">
      <c r="A786" s="367"/>
      <c r="B786" s="379"/>
      <c r="C786" s="369"/>
      <c r="D786" s="349"/>
      <c r="E786" s="2" t="s">
        <v>3</v>
      </c>
      <c r="F786" s="2"/>
      <c r="G786" s="2"/>
      <c r="H786" s="234"/>
      <c r="I786" s="1"/>
      <c r="J786" s="234"/>
      <c r="K786" s="1"/>
      <c r="L786" s="234">
        <v>832.78</v>
      </c>
      <c r="M786" s="37">
        <f t="shared" ref="M786" si="713">ROUND(G786*L786,2)</f>
        <v>0</v>
      </c>
      <c r="N786" s="37">
        <f t="shared" si="712"/>
        <v>0</v>
      </c>
      <c r="O786" s="86"/>
      <c r="P786" s="2"/>
      <c r="Q786" s="119"/>
      <c r="R786" s="1"/>
      <c r="S786" s="119"/>
      <c r="T786" s="1"/>
      <c r="U786" s="119"/>
      <c r="V786" s="41"/>
      <c r="W786" s="1"/>
    </row>
    <row r="787" spans="1:23" s="33" customFormat="1" ht="14.25" customHeight="1">
      <c r="A787" s="367"/>
      <c r="B787" s="379"/>
      <c r="C787" s="369"/>
      <c r="D787" s="349"/>
      <c r="E787" s="2" t="s">
        <v>29</v>
      </c>
      <c r="F787" s="2"/>
      <c r="G787" s="1">
        <f>SUM(G783:G786)</f>
        <v>0</v>
      </c>
      <c r="H787" s="303"/>
      <c r="I787" s="1">
        <f>SUM(I783:I786)</f>
        <v>0</v>
      </c>
      <c r="J787" s="303"/>
      <c r="K787" s="1">
        <f>SUM(K783:K786)</f>
        <v>0</v>
      </c>
      <c r="L787" s="303"/>
      <c r="M787" s="1">
        <f>SUM(M783:M786)</f>
        <v>0</v>
      </c>
      <c r="N787" s="1">
        <f>SUM(N783:N786)</f>
        <v>0</v>
      </c>
      <c r="O787" s="86"/>
      <c r="P787" s="2"/>
      <c r="Q787" s="119"/>
      <c r="R787" s="1"/>
      <c r="S787" s="119"/>
      <c r="T787" s="1"/>
      <c r="U787" s="119"/>
      <c r="V787" s="41"/>
      <c r="W787" s="1"/>
    </row>
    <row r="788" spans="1:23" s="95" customFormat="1" ht="14.25" customHeight="1">
      <c r="A788" s="367"/>
      <c r="B788" s="379"/>
      <c r="C788" s="369"/>
      <c r="D788" s="349" t="s">
        <v>33</v>
      </c>
      <c r="E788" s="2" t="s">
        <v>0</v>
      </c>
      <c r="F788" s="2"/>
      <c r="G788" s="2"/>
      <c r="H788" s="234"/>
      <c r="I788" s="1"/>
      <c r="J788" s="234"/>
      <c r="K788" s="1"/>
      <c r="L788" s="234">
        <v>1982.78</v>
      </c>
      <c r="M788" s="37">
        <f t="shared" ref="M788:M789" si="714">ROUND(G788*L788,2)</f>
        <v>0</v>
      </c>
      <c r="N788" s="37">
        <f>ROUND(M788,2)</f>
        <v>0</v>
      </c>
      <c r="O788" s="86"/>
      <c r="P788" s="2"/>
      <c r="Q788" s="119"/>
      <c r="R788" s="1"/>
      <c r="S788" s="119"/>
      <c r="T788" s="1"/>
      <c r="U788" s="119"/>
      <c r="V788" s="41"/>
      <c r="W788" s="1"/>
    </row>
    <row r="789" spans="1:23" s="95" customFormat="1" ht="14.25" customHeight="1">
      <c r="A789" s="367"/>
      <c r="B789" s="379"/>
      <c r="C789" s="369"/>
      <c r="D789" s="349"/>
      <c r="E789" s="2" t="s">
        <v>1</v>
      </c>
      <c r="F789" s="2"/>
      <c r="G789" s="2"/>
      <c r="H789" s="234"/>
      <c r="I789" s="1"/>
      <c r="J789" s="234"/>
      <c r="K789" s="1"/>
      <c r="L789" s="234">
        <v>1982.78</v>
      </c>
      <c r="M789" s="37">
        <f t="shared" si="714"/>
        <v>0</v>
      </c>
      <c r="N789" s="37">
        <f t="shared" ref="N789:N791" si="715">ROUND(M789,2)</f>
        <v>0</v>
      </c>
      <c r="O789" s="86"/>
      <c r="P789" s="2"/>
      <c r="Q789" s="119"/>
      <c r="R789" s="1"/>
      <c r="S789" s="119"/>
      <c r="T789" s="1"/>
      <c r="U789" s="119"/>
      <c r="V789" s="41"/>
      <c r="W789" s="1"/>
    </row>
    <row r="790" spans="1:23" s="95" customFormat="1" ht="14.25" customHeight="1">
      <c r="A790" s="367"/>
      <c r="B790" s="379"/>
      <c r="C790" s="369"/>
      <c r="D790" s="349"/>
      <c r="E790" s="2" t="s">
        <v>2</v>
      </c>
      <c r="F790" s="2"/>
      <c r="G790" s="2">
        <v>45.585000000000001</v>
      </c>
      <c r="H790" s="234"/>
      <c r="I790" s="1"/>
      <c r="J790" s="234"/>
      <c r="K790" s="1"/>
      <c r="L790" s="234">
        <v>1982.78</v>
      </c>
      <c r="M790" s="37">
        <f>ROUND(G790*L790,2)</f>
        <v>90385.03</v>
      </c>
      <c r="N790" s="37">
        <f>ROUND(M790,2)</f>
        <v>90385.03</v>
      </c>
      <c r="O790" s="86"/>
      <c r="P790" s="2"/>
      <c r="Q790" s="119"/>
      <c r="R790" s="1"/>
      <c r="S790" s="119"/>
      <c r="T790" s="1"/>
      <c r="U790" s="119">
        <v>1649.4</v>
      </c>
      <c r="V790" s="37">
        <f>ROUND(P790*U790,2)</f>
        <v>0</v>
      </c>
      <c r="W790" s="37">
        <f>ROUND(V790*1.18,2)</f>
        <v>0</v>
      </c>
    </row>
    <row r="791" spans="1:23" s="95" customFormat="1" ht="14.25" customHeight="1">
      <c r="A791" s="367"/>
      <c r="B791" s="379"/>
      <c r="C791" s="369"/>
      <c r="D791" s="349"/>
      <c r="E791" s="2" t="s">
        <v>3</v>
      </c>
      <c r="F791" s="2"/>
      <c r="G791" s="2">
        <v>0.60599999999999998</v>
      </c>
      <c r="H791" s="234"/>
      <c r="I791" s="1"/>
      <c r="J791" s="234"/>
      <c r="K791" s="1"/>
      <c r="L791" s="234">
        <v>1982.78</v>
      </c>
      <c r="M791" s="37">
        <f t="shared" ref="M791" si="716">ROUND(G791*L791,2)</f>
        <v>1201.56</v>
      </c>
      <c r="N791" s="37">
        <f t="shared" si="715"/>
        <v>1201.56</v>
      </c>
      <c r="O791" s="86"/>
      <c r="P791" s="2"/>
      <c r="Q791" s="119"/>
      <c r="R791" s="1"/>
      <c r="S791" s="119"/>
      <c r="T791" s="1"/>
      <c r="U791" s="119"/>
      <c r="V791" s="41"/>
      <c r="W791" s="1"/>
    </row>
    <row r="792" spans="1:23" s="95" customFormat="1" ht="14.25" customHeight="1">
      <c r="A792" s="367"/>
      <c r="B792" s="379"/>
      <c r="C792" s="369"/>
      <c r="D792" s="349"/>
      <c r="E792" s="2" t="s">
        <v>29</v>
      </c>
      <c r="F792" s="2"/>
      <c r="G792" s="1">
        <f>SUM(G788:G791)</f>
        <v>46.191000000000003</v>
      </c>
      <c r="H792" s="303"/>
      <c r="I792" s="1">
        <f>SUM(I788:I791)</f>
        <v>0</v>
      </c>
      <c r="J792" s="303"/>
      <c r="K792" s="1">
        <f>SUM(K788:K791)</f>
        <v>0</v>
      </c>
      <c r="L792" s="303"/>
      <c r="M792" s="1">
        <f>SUM(M788:M791)</f>
        <v>91586.59</v>
      </c>
      <c r="N792" s="1">
        <f>SUM(N788:N791)</f>
        <v>91586.59</v>
      </c>
      <c r="O792" s="86"/>
      <c r="P792" s="2"/>
      <c r="Q792" s="119"/>
      <c r="R792" s="1"/>
      <c r="S792" s="119"/>
      <c r="T792" s="1"/>
      <c r="U792" s="119"/>
      <c r="V792" s="41"/>
      <c r="W792" s="1"/>
    </row>
    <row r="793" spans="1:23" s="95" customFormat="1" ht="14.25" customHeight="1">
      <c r="A793" s="367"/>
      <c r="B793" s="379"/>
      <c r="C793" s="369"/>
      <c r="D793" s="349" t="s">
        <v>48</v>
      </c>
      <c r="E793" s="2" t="s">
        <v>0</v>
      </c>
      <c r="F793" s="2"/>
      <c r="G793" s="2"/>
      <c r="H793" s="234"/>
      <c r="I793" s="1"/>
      <c r="J793" s="234"/>
      <c r="K793" s="1"/>
      <c r="L793" s="234">
        <v>832.78</v>
      </c>
      <c r="M793" s="37">
        <f t="shared" ref="M793:M794" si="717">ROUND(G793*L793,2)</f>
        <v>0</v>
      </c>
      <c r="N793" s="37">
        <f>ROUND(M793,2)</f>
        <v>0</v>
      </c>
      <c r="O793" s="86"/>
      <c r="P793" s="2"/>
      <c r="Q793" s="119"/>
      <c r="R793" s="1"/>
      <c r="S793" s="119"/>
      <c r="T793" s="1"/>
      <c r="U793" s="119"/>
      <c r="V793" s="41"/>
      <c r="W793" s="1"/>
    </row>
    <row r="794" spans="1:23" s="95" customFormat="1" ht="14.25" customHeight="1">
      <c r="A794" s="367"/>
      <c r="B794" s="379"/>
      <c r="C794" s="369"/>
      <c r="D794" s="349"/>
      <c r="E794" s="2" t="s">
        <v>1</v>
      </c>
      <c r="F794" s="2"/>
      <c r="G794" s="2"/>
      <c r="H794" s="234"/>
      <c r="I794" s="1"/>
      <c r="J794" s="234"/>
      <c r="K794" s="1"/>
      <c r="L794" s="234">
        <v>832.78</v>
      </c>
      <c r="M794" s="37">
        <f t="shared" si="717"/>
        <v>0</v>
      </c>
      <c r="N794" s="37">
        <f t="shared" ref="N794:N796" si="718">ROUND(M794,2)</f>
        <v>0</v>
      </c>
      <c r="O794" s="86"/>
      <c r="P794" s="2"/>
      <c r="Q794" s="119"/>
      <c r="R794" s="1"/>
      <c r="S794" s="119"/>
      <c r="T794" s="1"/>
      <c r="U794" s="119"/>
      <c r="V794" s="41"/>
      <c r="W794" s="1"/>
    </row>
    <row r="795" spans="1:23" s="95" customFormat="1" ht="14.25" customHeight="1">
      <c r="A795" s="367"/>
      <c r="B795" s="379"/>
      <c r="C795" s="369"/>
      <c r="D795" s="349"/>
      <c r="E795" s="2" t="s">
        <v>2</v>
      </c>
      <c r="F795" s="2"/>
      <c r="G795" s="2"/>
      <c r="H795" s="234"/>
      <c r="I795" s="1"/>
      <c r="J795" s="234"/>
      <c r="K795" s="1"/>
      <c r="L795" s="234">
        <v>832.78</v>
      </c>
      <c r="M795" s="37">
        <f>ROUND(G795*L795,2)</f>
        <v>0</v>
      </c>
      <c r="N795" s="37">
        <f t="shared" si="718"/>
        <v>0</v>
      </c>
      <c r="O795" s="86"/>
      <c r="P795" s="2"/>
      <c r="Q795" s="119"/>
      <c r="R795" s="1"/>
      <c r="S795" s="119"/>
      <c r="T795" s="1"/>
      <c r="U795" s="119"/>
      <c r="V795" s="41"/>
      <c r="W795" s="1"/>
    </row>
    <row r="796" spans="1:23" s="95" customFormat="1" ht="14.25" customHeight="1">
      <c r="A796" s="367"/>
      <c r="B796" s="379"/>
      <c r="C796" s="369"/>
      <c r="D796" s="349"/>
      <c r="E796" s="2" t="s">
        <v>3</v>
      </c>
      <c r="F796" s="2"/>
      <c r="G796" s="2"/>
      <c r="H796" s="234"/>
      <c r="I796" s="1"/>
      <c r="J796" s="234"/>
      <c r="K796" s="1"/>
      <c r="L796" s="234">
        <v>832.78</v>
      </c>
      <c r="M796" s="37">
        <f t="shared" ref="M796" si="719">ROUND(G796*L796,2)</f>
        <v>0</v>
      </c>
      <c r="N796" s="37">
        <f t="shared" si="718"/>
        <v>0</v>
      </c>
      <c r="O796" s="86"/>
      <c r="P796" s="2"/>
      <c r="Q796" s="119"/>
      <c r="R796" s="1"/>
      <c r="S796" s="119"/>
      <c r="T796" s="1"/>
      <c r="U796" s="119"/>
      <c r="V796" s="41"/>
      <c r="W796" s="1"/>
    </row>
    <row r="797" spans="1:23" s="95" customFormat="1" ht="14.25" customHeight="1">
      <c r="A797" s="367"/>
      <c r="B797" s="379"/>
      <c r="C797" s="369"/>
      <c r="D797" s="349"/>
      <c r="E797" s="2" t="s">
        <v>29</v>
      </c>
      <c r="F797" s="2"/>
      <c r="G797" s="1">
        <f>SUM(G793:G796)</f>
        <v>0</v>
      </c>
      <c r="H797" s="303"/>
      <c r="I797" s="1">
        <f>SUM(I793:I796)</f>
        <v>0</v>
      </c>
      <c r="J797" s="303"/>
      <c r="K797" s="1">
        <f>SUM(K793:K796)</f>
        <v>0</v>
      </c>
      <c r="L797" s="303"/>
      <c r="M797" s="1">
        <f>SUM(M793:M796)</f>
        <v>0</v>
      </c>
      <c r="N797" s="1">
        <f>SUM(N793:N796)</f>
        <v>0</v>
      </c>
      <c r="O797" s="86"/>
      <c r="P797" s="2"/>
      <c r="Q797" s="119"/>
      <c r="R797" s="1"/>
      <c r="S797" s="119"/>
      <c r="T797" s="1"/>
      <c r="U797" s="119"/>
      <c r="V797" s="41"/>
      <c r="W797" s="1"/>
    </row>
    <row r="798" spans="1:23" s="95" customFormat="1" ht="14.25" customHeight="1">
      <c r="A798" s="367"/>
      <c r="B798" s="379"/>
      <c r="C798" s="369"/>
      <c r="D798" s="349" t="s">
        <v>32</v>
      </c>
      <c r="E798" s="2" t="s">
        <v>0</v>
      </c>
      <c r="F798" s="2"/>
      <c r="G798" s="2"/>
      <c r="H798" s="234"/>
      <c r="I798" s="1"/>
      <c r="J798" s="234"/>
      <c r="K798" s="1"/>
      <c r="L798" s="234">
        <v>1982.78</v>
      </c>
      <c r="M798" s="37">
        <f t="shared" ref="M798:M799" si="720">ROUND(G798*L798,2)</f>
        <v>0</v>
      </c>
      <c r="N798" s="37">
        <f>ROUND(M798,2)</f>
        <v>0</v>
      </c>
      <c r="O798" s="86"/>
      <c r="P798" s="2"/>
      <c r="Q798" s="119"/>
      <c r="R798" s="1"/>
      <c r="S798" s="119"/>
      <c r="T798" s="1"/>
      <c r="U798" s="119"/>
      <c r="V798" s="41"/>
      <c r="W798" s="1"/>
    </row>
    <row r="799" spans="1:23" s="95" customFormat="1" ht="14.25" customHeight="1">
      <c r="A799" s="367"/>
      <c r="B799" s="379"/>
      <c r="C799" s="369"/>
      <c r="D799" s="349"/>
      <c r="E799" s="2" t="s">
        <v>1</v>
      </c>
      <c r="F799" s="2"/>
      <c r="G799" s="2"/>
      <c r="H799" s="234"/>
      <c r="I799" s="1"/>
      <c r="J799" s="234"/>
      <c r="K799" s="1"/>
      <c r="L799" s="234">
        <v>1982.78</v>
      </c>
      <c r="M799" s="37">
        <f t="shared" si="720"/>
        <v>0</v>
      </c>
      <c r="N799" s="37">
        <f t="shared" ref="N799:N801" si="721">ROUND(M799,2)</f>
        <v>0</v>
      </c>
      <c r="O799" s="86"/>
      <c r="P799" s="2"/>
      <c r="Q799" s="119"/>
      <c r="R799" s="1"/>
      <c r="S799" s="119"/>
      <c r="T799" s="1"/>
      <c r="U799" s="119"/>
      <c r="V799" s="41"/>
      <c r="W799" s="1"/>
    </row>
    <row r="800" spans="1:23" s="95" customFormat="1" ht="14.25" customHeight="1">
      <c r="A800" s="367"/>
      <c r="B800" s="379"/>
      <c r="C800" s="369"/>
      <c r="D800" s="349"/>
      <c r="E800" s="2" t="s">
        <v>2</v>
      </c>
      <c r="F800" s="2"/>
      <c r="G800" s="2"/>
      <c r="H800" s="234"/>
      <c r="I800" s="1"/>
      <c r="J800" s="234"/>
      <c r="K800" s="1"/>
      <c r="L800" s="234">
        <v>1982.78</v>
      </c>
      <c r="M800" s="37">
        <f>ROUND(G800*L800,2)</f>
        <v>0</v>
      </c>
      <c r="N800" s="37">
        <f t="shared" si="721"/>
        <v>0</v>
      </c>
      <c r="O800" s="86"/>
      <c r="P800" s="2"/>
      <c r="Q800" s="119"/>
      <c r="R800" s="1"/>
      <c r="S800" s="119"/>
      <c r="T800" s="1"/>
      <c r="U800" s="119">
        <v>1649.4</v>
      </c>
      <c r="V800" s="37">
        <f>ROUND(P800*U800,2)</f>
        <v>0</v>
      </c>
      <c r="W800" s="37">
        <f>ROUND(V800*1.18,2)</f>
        <v>0</v>
      </c>
    </row>
    <row r="801" spans="1:23" s="95" customFormat="1" ht="14.25" customHeight="1">
      <c r="A801" s="367"/>
      <c r="B801" s="379"/>
      <c r="C801" s="369"/>
      <c r="D801" s="349"/>
      <c r="E801" s="2" t="s">
        <v>3</v>
      </c>
      <c r="F801" s="2"/>
      <c r="G801" s="2"/>
      <c r="H801" s="234"/>
      <c r="I801" s="1"/>
      <c r="J801" s="234"/>
      <c r="K801" s="1"/>
      <c r="L801" s="234">
        <v>1982.78</v>
      </c>
      <c r="M801" s="37">
        <f t="shared" ref="M801" si="722">ROUND(G801*L801,2)</f>
        <v>0</v>
      </c>
      <c r="N801" s="37">
        <f t="shared" si="721"/>
        <v>0</v>
      </c>
      <c r="O801" s="86"/>
      <c r="P801" s="2"/>
      <c r="Q801" s="119"/>
      <c r="R801" s="1"/>
      <c r="S801" s="119"/>
      <c r="T801" s="1"/>
      <c r="U801" s="119"/>
      <c r="V801" s="41"/>
      <c r="W801" s="1"/>
    </row>
    <row r="802" spans="1:23" s="95" customFormat="1" ht="14.25" customHeight="1">
      <c r="A802" s="367"/>
      <c r="B802" s="379"/>
      <c r="C802" s="369"/>
      <c r="D802" s="349"/>
      <c r="E802" s="2" t="s">
        <v>29</v>
      </c>
      <c r="F802" s="2"/>
      <c r="G802" s="1">
        <f>SUM(G798:G801)</f>
        <v>0</v>
      </c>
      <c r="H802" s="303"/>
      <c r="I802" s="1">
        <f>SUM(I798:I801)</f>
        <v>0</v>
      </c>
      <c r="J802" s="303"/>
      <c r="K802" s="1">
        <f>SUM(K798:K801)</f>
        <v>0</v>
      </c>
      <c r="L802" s="303"/>
      <c r="M802" s="1">
        <f>SUM(M798:M801)</f>
        <v>0</v>
      </c>
      <c r="N802" s="1">
        <f>SUM(N798:N801)</f>
        <v>0</v>
      </c>
      <c r="O802" s="86"/>
      <c r="P802" s="2"/>
      <c r="Q802" s="119"/>
      <c r="R802" s="1"/>
      <c r="S802" s="119"/>
      <c r="T802" s="1"/>
      <c r="U802" s="119"/>
      <c r="V802" s="41"/>
      <c r="W802" s="1"/>
    </row>
    <row r="803" spans="1:23" s="95" customFormat="1" ht="14.25" customHeight="1">
      <c r="A803" s="367"/>
      <c r="B803" s="379"/>
      <c r="C803" s="361" t="s">
        <v>34</v>
      </c>
      <c r="D803" s="349" t="s">
        <v>411</v>
      </c>
      <c r="E803" s="2" t="s">
        <v>0</v>
      </c>
      <c r="F803" s="2"/>
      <c r="G803" s="2"/>
      <c r="H803" s="234"/>
      <c r="I803" s="1"/>
      <c r="J803" s="234"/>
      <c r="K803" s="1"/>
      <c r="L803" s="234">
        <v>832.78</v>
      </c>
      <c r="M803" s="37">
        <f>ROUND(G803*L803,2)</f>
        <v>0</v>
      </c>
      <c r="N803" s="37">
        <f>ROUND(M803,2)</f>
        <v>0</v>
      </c>
      <c r="O803" s="86"/>
      <c r="P803" s="2"/>
      <c r="Q803" s="119"/>
      <c r="R803" s="1"/>
      <c r="S803" s="119"/>
      <c r="T803" s="1"/>
      <c r="U803" s="119"/>
      <c r="V803" s="41"/>
      <c r="W803" s="1"/>
    </row>
    <row r="804" spans="1:23" s="95" customFormat="1" ht="14.25" customHeight="1">
      <c r="A804" s="367"/>
      <c r="B804" s="379"/>
      <c r="C804" s="371"/>
      <c r="D804" s="349"/>
      <c r="E804" s="2" t="s">
        <v>1</v>
      </c>
      <c r="F804" s="2"/>
      <c r="G804" s="2"/>
      <c r="H804" s="234"/>
      <c r="I804" s="1"/>
      <c r="J804" s="234"/>
      <c r="K804" s="1"/>
      <c r="L804" s="234">
        <v>832.78</v>
      </c>
      <c r="M804" s="37">
        <f t="shared" ref="M804:M806" si="723">ROUND(G804*L804,2)</f>
        <v>0</v>
      </c>
      <c r="N804" s="37">
        <f t="shared" ref="N804:N805" si="724">ROUND(M804,2)</f>
        <v>0</v>
      </c>
      <c r="O804" s="86"/>
      <c r="P804" s="2"/>
      <c r="Q804" s="119"/>
      <c r="R804" s="1"/>
      <c r="S804" s="119"/>
      <c r="T804" s="1"/>
      <c r="U804" s="119"/>
      <c r="V804" s="41"/>
      <c r="W804" s="1"/>
    </row>
    <row r="805" spans="1:23" s="95" customFormat="1" ht="14.25" customHeight="1">
      <c r="A805" s="367"/>
      <c r="B805" s="379"/>
      <c r="C805" s="371"/>
      <c r="D805" s="349"/>
      <c r="E805" s="2" t="s">
        <v>2</v>
      </c>
      <c r="F805" s="2"/>
      <c r="G805" s="2">
        <v>0</v>
      </c>
      <c r="H805" s="234"/>
      <c r="I805" s="1"/>
      <c r="J805" s="234"/>
      <c r="K805" s="1"/>
      <c r="L805" s="234">
        <v>832.78</v>
      </c>
      <c r="M805" s="37">
        <f t="shared" si="723"/>
        <v>0</v>
      </c>
      <c r="N805" s="37">
        <f t="shared" si="724"/>
        <v>0</v>
      </c>
      <c r="O805" s="86"/>
      <c r="P805" s="2"/>
      <c r="Q805" s="1"/>
      <c r="R805" s="1"/>
      <c r="S805" s="119"/>
      <c r="T805" s="1"/>
      <c r="U805" s="119"/>
      <c r="V805" s="41"/>
      <c r="W805" s="1"/>
    </row>
    <row r="806" spans="1:23" s="95" customFormat="1" ht="14.25" customHeight="1">
      <c r="A806" s="367"/>
      <c r="B806" s="379"/>
      <c r="C806" s="371"/>
      <c r="D806" s="349"/>
      <c r="E806" s="2" t="s">
        <v>3</v>
      </c>
      <c r="F806" s="2"/>
      <c r="G806" s="2">
        <v>0.61899999999999999</v>
      </c>
      <c r="H806" s="234"/>
      <c r="I806" s="1"/>
      <c r="J806" s="234"/>
      <c r="K806" s="1"/>
      <c r="L806" s="234">
        <v>832.78</v>
      </c>
      <c r="M806" s="37">
        <f t="shared" si="723"/>
        <v>515.49</v>
      </c>
      <c r="N806" s="37">
        <f>ROUND(M806,2)</f>
        <v>515.49</v>
      </c>
      <c r="O806" s="86"/>
      <c r="P806" s="2"/>
      <c r="Q806" s="119"/>
      <c r="R806" s="1"/>
      <c r="S806" s="119"/>
      <c r="T806" s="1"/>
      <c r="U806" s="119"/>
      <c r="V806" s="41"/>
      <c r="W806" s="1"/>
    </row>
    <row r="807" spans="1:23" s="95" customFormat="1" ht="14.25" customHeight="1">
      <c r="A807" s="367"/>
      <c r="B807" s="379"/>
      <c r="C807" s="371"/>
      <c r="D807" s="349"/>
      <c r="E807" s="2" t="s">
        <v>29</v>
      </c>
      <c r="F807" s="2"/>
      <c r="G807" s="1">
        <f>SUM(G803:G806)</f>
        <v>0.61899999999999999</v>
      </c>
      <c r="H807" s="303"/>
      <c r="I807" s="1">
        <f>SUM(I803:I806)</f>
        <v>0</v>
      </c>
      <c r="J807" s="303"/>
      <c r="K807" s="1">
        <f>SUM(K803:K806)</f>
        <v>0</v>
      </c>
      <c r="L807" s="303"/>
      <c r="M807" s="1">
        <f>SUM(M803:M806)</f>
        <v>515.49</v>
      </c>
      <c r="N807" s="1">
        <f>SUM(N803:N806)</f>
        <v>515.49</v>
      </c>
      <c r="O807" s="86"/>
      <c r="P807" s="2"/>
      <c r="Q807" s="119"/>
      <c r="R807" s="1"/>
      <c r="S807" s="119"/>
      <c r="T807" s="1"/>
      <c r="U807" s="119"/>
      <c r="V807" s="41"/>
      <c r="W807" s="1"/>
    </row>
    <row r="808" spans="1:23" s="95" customFormat="1" ht="14.25" customHeight="1">
      <c r="A808" s="367"/>
      <c r="B808" s="379"/>
      <c r="C808" s="371"/>
      <c r="D808" s="349" t="s">
        <v>412</v>
      </c>
      <c r="E808" s="2" t="s">
        <v>0</v>
      </c>
      <c r="F808" s="2"/>
      <c r="G808" s="2"/>
      <c r="H808" s="1"/>
      <c r="I808" s="1"/>
      <c r="J808" s="234"/>
      <c r="K808" s="1"/>
      <c r="L808" s="234">
        <v>1982.78</v>
      </c>
      <c r="M808" s="37">
        <f>ROUND(G808*L808,2)</f>
        <v>0</v>
      </c>
      <c r="N808" s="37">
        <f>ROUND(M808,2)</f>
        <v>0</v>
      </c>
      <c r="O808" s="86"/>
      <c r="P808" s="2"/>
      <c r="Q808" s="1"/>
      <c r="R808" s="1"/>
      <c r="S808" s="119"/>
      <c r="T808" s="1"/>
      <c r="U808" s="119"/>
      <c r="V808" s="41"/>
      <c r="W808" s="1"/>
    </row>
    <row r="809" spans="1:23" s="95" customFormat="1" ht="14.25" customHeight="1">
      <c r="A809" s="367"/>
      <c r="B809" s="379"/>
      <c r="C809" s="371"/>
      <c r="D809" s="349"/>
      <c r="E809" s="2" t="s">
        <v>1</v>
      </c>
      <c r="F809" s="2"/>
      <c r="G809" s="2"/>
      <c r="H809" s="1"/>
      <c r="I809" s="1"/>
      <c r="J809" s="234"/>
      <c r="K809" s="1"/>
      <c r="L809" s="234">
        <v>1982.78</v>
      </c>
      <c r="M809" s="37">
        <f t="shared" ref="M809:M811" si="725">ROUND(G809*L809,2)</f>
        <v>0</v>
      </c>
      <c r="N809" s="37">
        <f t="shared" ref="N809:N811" si="726">ROUND(M809,2)</f>
        <v>0</v>
      </c>
      <c r="O809" s="86"/>
      <c r="P809" s="2"/>
      <c r="Q809" s="1"/>
      <c r="R809" s="1"/>
      <c r="S809" s="119"/>
      <c r="T809" s="1"/>
      <c r="U809" s="119"/>
      <c r="V809" s="41"/>
      <c r="W809" s="1"/>
    </row>
    <row r="810" spans="1:23" s="95" customFormat="1" ht="14.25" customHeight="1">
      <c r="A810" s="367"/>
      <c r="B810" s="379"/>
      <c r="C810" s="371"/>
      <c r="D810" s="349"/>
      <c r="E810" s="2" t="s">
        <v>2</v>
      </c>
      <c r="F810" s="2"/>
      <c r="G810" s="2">
        <v>9.9339999999999993</v>
      </c>
      <c r="H810" s="1"/>
      <c r="I810" s="1"/>
      <c r="J810" s="234"/>
      <c r="K810" s="1"/>
      <c r="L810" s="234">
        <v>1982.78</v>
      </c>
      <c r="M810" s="37">
        <f t="shared" si="725"/>
        <v>19696.939999999999</v>
      </c>
      <c r="N810" s="37">
        <f t="shared" si="726"/>
        <v>19696.939999999999</v>
      </c>
      <c r="O810" s="86"/>
      <c r="P810" s="2"/>
      <c r="Q810" s="1"/>
      <c r="R810" s="1"/>
      <c r="S810" s="119"/>
      <c r="T810" s="1"/>
      <c r="U810" s="119"/>
      <c r="V810" s="41"/>
      <c r="W810" s="1"/>
    </row>
    <row r="811" spans="1:23" s="95" customFormat="1" ht="14.25" customHeight="1">
      <c r="A811" s="367"/>
      <c r="B811" s="379"/>
      <c r="C811" s="371"/>
      <c r="D811" s="349"/>
      <c r="E811" s="2" t="s">
        <v>3</v>
      </c>
      <c r="F811" s="2"/>
      <c r="G811" s="2">
        <v>5.2679999999999998</v>
      </c>
      <c r="H811" s="1"/>
      <c r="I811" s="1"/>
      <c r="J811" s="234"/>
      <c r="K811" s="1"/>
      <c r="L811" s="234">
        <v>1982.78</v>
      </c>
      <c r="M811" s="37">
        <f t="shared" si="725"/>
        <v>10445.290000000001</v>
      </c>
      <c r="N811" s="37">
        <f t="shared" si="726"/>
        <v>10445.290000000001</v>
      </c>
      <c r="O811" s="86"/>
      <c r="P811" s="2"/>
      <c r="Q811" s="1"/>
      <c r="R811" s="1"/>
      <c r="S811" s="119"/>
      <c r="T811" s="1"/>
      <c r="U811" s="119"/>
      <c r="V811" s="41"/>
      <c r="W811" s="1"/>
    </row>
    <row r="812" spans="1:23" s="95" customFormat="1" ht="14.25" customHeight="1">
      <c r="A812" s="367"/>
      <c r="B812" s="379"/>
      <c r="C812" s="371"/>
      <c r="D812" s="349"/>
      <c r="E812" s="2" t="s">
        <v>29</v>
      </c>
      <c r="F812" s="2"/>
      <c r="G812" s="1">
        <f>SUM(G808:G811)</f>
        <v>15.201999999999998</v>
      </c>
      <c r="H812" s="303"/>
      <c r="I812" s="1">
        <f>SUM(I808:I811)</f>
        <v>0</v>
      </c>
      <c r="J812" s="303"/>
      <c r="K812" s="1">
        <f>SUM(K808:K811)</f>
        <v>0</v>
      </c>
      <c r="L812" s="303"/>
      <c r="M812" s="1">
        <f>SUM(M808:M811)</f>
        <v>30142.23</v>
      </c>
      <c r="N812" s="1">
        <f>SUM(N808:N811)</f>
        <v>30142.23</v>
      </c>
      <c r="O812" s="86"/>
      <c r="P812" s="2"/>
      <c r="Q812" s="1"/>
      <c r="R812" s="1"/>
      <c r="S812" s="119"/>
      <c r="T812" s="1"/>
      <c r="U812" s="119"/>
      <c r="V812" s="41"/>
      <c r="W812" s="1"/>
    </row>
    <row r="813" spans="1:23" s="95" customFormat="1" ht="14.25" customHeight="1">
      <c r="A813" s="367"/>
      <c r="B813" s="379"/>
      <c r="C813" s="371"/>
      <c r="D813" s="349" t="s">
        <v>413</v>
      </c>
      <c r="E813" s="2" t="s">
        <v>0</v>
      </c>
      <c r="F813" s="2"/>
      <c r="G813" s="2"/>
      <c r="H813" s="1"/>
      <c r="I813" s="1"/>
      <c r="J813" s="234"/>
      <c r="K813" s="1"/>
      <c r="L813" s="234">
        <v>1641.12</v>
      </c>
      <c r="M813" s="37">
        <f t="shared" ref="M813:M814" si="727">ROUND(G813*L813,2)</f>
        <v>0</v>
      </c>
      <c r="N813" s="37">
        <f>ROUND(M813,2)</f>
        <v>0</v>
      </c>
      <c r="O813" s="86"/>
      <c r="P813" s="2"/>
      <c r="Q813" s="1"/>
      <c r="R813" s="1"/>
      <c r="S813" s="119"/>
      <c r="T813" s="1"/>
      <c r="U813" s="119"/>
      <c r="V813" s="41"/>
      <c r="W813" s="1"/>
    </row>
    <row r="814" spans="1:23" s="95" customFormat="1" ht="14.25" customHeight="1">
      <c r="A814" s="367"/>
      <c r="B814" s="379"/>
      <c r="C814" s="371"/>
      <c r="D814" s="349"/>
      <c r="E814" s="2" t="s">
        <v>1</v>
      </c>
      <c r="F814" s="2"/>
      <c r="G814" s="2"/>
      <c r="H814" s="1"/>
      <c r="I814" s="1"/>
      <c r="J814" s="234"/>
      <c r="K814" s="1"/>
      <c r="L814" s="234">
        <v>1641.12</v>
      </c>
      <c r="M814" s="37">
        <f t="shared" si="727"/>
        <v>0</v>
      </c>
      <c r="N814" s="37">
        <f t="shared" ref="N814:N816" si="728">ROUND(M814,2)</f>
        <v>0</v>
      </c>
      <c r="O814" s="86"/>
      <c r="P814" s="2"/>
      <c r="Q814" s="1"/>
      <c r="R814" s="1"/>
      <c r="S814" s="119"/>
      <c r="T814" s="1"/>
      <c r="U814" s="119"/>
      <c r="V814" s="41"/>
      <c r="W814" s="1"/>
    </row>
    <row r="815" spans="1:23" s="95" customFormat="1" ht="14.25" customHeight="1">
      <c r="A815" s="367"/>
      <c r="B815" s="379"/>
      <c r="C815" s="371"/>
      <c r="D815" s="349"/>
      <c r="E815" s="2" t="s">
        <v>2</v>
      </c>
      <c r="F815" s="2"/>
      <c r="G815" s="79">
        <v>36.652000000000001</v>
      </c>
      <c r="H815" s="1"/>
      <c r="I815" s="1"/>
      <c r="J815" s="234"/>
      <c r="K815" s="1"/>
      <c r="L815" s="234">
        <v>1641.12</v>
      </c>
      <c r="M815" s="37">
        <f>ROUND(G815*L815,2)</f>
        <v>60150.33</v>
      </c>
      <c r="N815" s="37">
        <f t="shared" si="728"/>
        <v>60150.33</v>
      </c>
      <c r="O815" s="86"/>
      <c r="P815" s="79"/>
      <c r="Q815" s="1"/>
      <c r="R815" s="1"/>
      <c r="S815" s="119"/>
      <c r="T815" s="1"/>
      <c r="U815" s="119">
        <v>810.42</v>
      </c>
      <c r="V815" s="37">
        <f>ROUND(P815*U815,2)</f>
        <v>0</v>
      </c>
      <c r="W815" s="37">
        <f>ROUND(V815*1.18,2)</f>
        <v>0</v>
      </c>
    </row>
    <row r="816" spans="1:23" s="95" customFormat="1" ht="14.25" customHeight="1">
      <c r="A816" s="367"/>
      <c r="B816" s="379"/>
      <c r="C816" s="371"/>
      <c r="D816" s="349"/>
      <c r="E816" s="2" t="s">
        <v>3</v>
      </c>
      <c r="F816" s="2"/>
      <c r="G816" s="2">
        <v>634.495</v>
      </c>
      <c r="H816" s="1"/>
      <c r="I816" s="1"/>
      <c r="J816" s="234"/>
      <c r="K816" s="1"/>
      <c r="L816" s="234">
        <v>1641.12</v>
      </c>
      <c r="M816" s="37">
        <f>ROUND(G816*L816,2)</f>
        <v>1041282.43</v>
      </c>
      <c r="N816" s="37">
        <f t="shared" si="728"/>
        <v>1041282.43</v>
      </c>
      <c r="O816" s="86"/>
      <c r="P816" s="2"/>
      <c r="Q816" s="1"/>
      <c r="R816" s="1"/>
      <c r="S816" s="119"/>
      <c r="T816" s="1"/>
      <c r="U816" s="119">
        <v>810.42</v>
      </c>
      <c r="V816" s="37">
        <f>ROUND(P816*U816,2)</f>
        <v>0</v>
      </c>
      <c r="W816" s="37">
        <f>ROUND(V816*1.18,2)</f>
        <v>0</v>
      </c>
    </row>
    <row r="817" spans="1:23" s="95" customFormat="1" ht="14.25" customHeight="1">
      <c r="A817" s="367"/>
      <c r="B817" s="379"/>
      <c r="C817" s="371"/>
      <c r="D817" s="349"/>
      <c r="E817" s="2" t="s">
        <v>29</v>
      </c>
      <c r="F817" s="2"/>
      <c r="G817" s="1">
        <f>SUM(G813:G816)</f>
        <v>671.14700000000005</v>
      </c>
      <c r="H817" s="303"/>
      <c r="I817" s="1">
        <f>SUM(I813:I816)</f>
        <v>0</v>
      </c>
      <c r="J817" s="303"/>
      <c r="K817" s="1">
        <f>SUM(K813:K816)</f>
        <v>0</v>
      </c>
      <c r="L817" s="303"/>
      <c r="M817" s="1">
        <f>SUM(M813:M816)</f>
        <v>1101432.76</v>
      </c>
      <c r="N817" s="1">
        <f>SUM(N813:N816)</f>
        <v>1101432.76</v>
      </c>
      <c r="O817" s="86"/>
      <c r="P817" s="2"/>
      <c r="Q817" s="1"/>
      <c r="R817" s="1"/>
      <c r="S817" s="119"/>
      <c r="T817" s="1"/>
      <c r="U817" s="119"/>
      <c r="V817" s="41"/>
      <c r="W817" s="1"/>
    </row>
    <row r="818" spans="1:23" s="95" customFormat="1" ht="14.25" customHeight="1">
      <c r="A818" s="367"/>
      <c r="B818" s="379"/>
      <c r="C818" s="371"/>
      <c r="D818" s="349" t="s">
        <v>414</v>
      </c>
      <c r="E818" s="2" t="s">
        <v>0</v>
      </c>
      <c r="F818" s="2"/>
      <c r="G818" s="2"/>
      <c r="H818" s="1"/>
      <c r="I818" s="1"/>
      <c r="J818" s="234"/>
      <c r="K818" s="1"/>
      <c r="L818" s="234">
        <v>3291.12</v>
      </c>
      <c r="M818" s="37">
        <f t="shared" ref="M818:M821" si="729">ROUND(G818*L818,2)</f>
        <v>0</v>
      </c>
      <c r="N818" s="37">
        <f>ROUND(M818,2)</f>
        <v>0</v>
      </c>
      <c r="O818" s="86"/>
      <c r="P818" s="2"/>
      <c r="Q818" s="1"/>
      <c r="R818" s="1"/>
      <c r="S818" s="119"/>
      <c r="T818" s="1"/>
      <c r="U818" s="119"/>
      <c r="V818" s="41"/>
      <c r="W818" s="1"/>
    </row>
    <row r="819" spans="1:23" s="95" customFormat="1" ht="14.25" customHeight="1">
      <c r="A819" s="367"/>
      <c r="B819" s="379"/>
      <c r="C819" s="371"/>
      <c r="D819" s="349"/>
      <c r="E819" s="2" t="s">
        <v>1</v>
      </c>
      <c r="F819" s="2"/>
      <c r="G819" s="2"/>
      <c r="H819" s="1"/>
      <c r="I819" s="1"/>
      <c r="J819" s="234"/>
      <c r="K819" s="1"/>
      <c r="L819" s="234">
        <v>3291.12</v>
      </c>
      <c r="M819" s="37">
        <f t="shared" si="729"/>
        <v>0</v>
      </c>
      <c r="N819" s="37">
        <f t="shared" ref="N819:N821" si="730">ROUND(M819,2)</f>
        <v>0</v>
      </c>
      <c r="O819" s="86"/>
      <c r="P819" s="2"/>
      <c r="Q819" s="1"/>
      <c r="R819" s="1"/>
      <c r="S819" s="119"/>
      <c r="T819" s="1"/>
      <c r="U819" s="119"/>
      <c r="V819" s="41"/>
      <c r="W819" s="1"/>
    </row>
    <row r="820" spans="1:23" s="95" customFormat="1" ht="14.25" customHeight="1">
      <c r="A820" s="367"/>
      <c r="B820" s="379"/>
      <c r="C820" s="371"/>
      <c r="D820" s="349"/>
      <c r="E820" s="2" t="s">
        <v>2</v>
      </c>
      <c r="F820" s="2"/>
      <c r="G820" s="79">
        <v>25.125</v>
      </c>
      <c r="H820" s="1"/>
      <c r="I820" s="1"/>
      <c r="J820" s="234"/>
      <c r="K820" s="1"/>
      <c r="L820" s="234">
        <v>3291.12</v>
      </c>
      <c r="M820" s="37">
        <f t="shared" si="729"/>
        <v>82689.39</v>
      </c>
      <c r="N820" s="37">
        <f t="shared" si="730"/>
        <v>82689.39</v>
      </c>
      <c r="O820" s="86"/>
      <c r="P820" s="79"/>
      <c r="Q820" s="1"/>
      <c r="R820" s="1"/>
      <c r="S820" s="119"/>
      <c r="T820" s="1"/>
      <c r="U820" s="119">
        <v>1649.4</v>
      </c>
      <c r="V820" s="37">
        <f t="shared" ref="V820:V821" si="731">ROUND(P820*U820,2)</f>
        <v>0</v>
      </c>
      <c r="W820" s="37">
        <f t="shared" ref="W820:W821" si="732">ROUND(V820*1.18,2)</f>
        <v>0</v>
      </c>
    </row>
    <row r="821" spans="1:23" s="95" customFormat="1" ht="14.25" customHeight="1">
      <c r="A821" s="367"/>
      <c r="B821" s="379"/>
      <c r="C821" s="371"/>
      <c r="D821" s="349"/>
      <c r="E821" s="2" t="s">
        <v>3</v>
      </c>
      <c r="F821" s="2"/>
      <c r="G821" s="2">
        <v>171.06700000000001</v>
      </c>
      <c r="H821" s="1"/>
      <c r="I821" s="1"/>
      <c r="J821" s="234"/>
      <c r="K821" s="1"/>
      <c r="L821" s="234">
        <v>3291.12</v>
      </c>
      <c r="M821" s="37">
        <f t="shared" si="729"/>
        <v>563002.03</v>
      </c>
      <c r="N821" s="37">
        <f t="shared" si="730"/>
        <v>563002.03</v>
      </c>
      <c r="O821" s="86"/>
      <c r="P821" s="2"/>
      <c r="Q821" s="1"/>
      <c r="R821" s="1"/>
      <c r="S821" s="119"/>
      <c r="T821" s="1"/>
      <c r="U821" s="119">
        <v>1649.4</v>
      </c>
      <c r="V821" s="37">
        <f t="shared" si="731"/>
        <v>0</v>
      </c>
      <c r="W821" s="37">
        <f t="shared" si="732"/>
        <v>0</v>
      </c>
    </row>
    <row r="822" spans="1:23" s="95" customFormat="1" ht="14.25" customHeight="1">
      <c r="A822" s="367"/>
      <c r="B822" s="379"/>
      <c r="C822" s="372"/>
      <c r="D822" s="349"/>
      <c r="E822" s="2" t="s">
        <v>29</v>
      </c>
      <c r="F822" s="2"/>
      <c r="G822" s="1">
        <f>SUM(G818:G821)</f>
        <v>196.19200000000001</v>
      </c>
      <c r="H822" s="303"/>
      <c r="I822" s="1">
        <f>SUM(I818:I821)</f>
        <v>0</v>
      </c>
      <c r="J822" s="303"/>
      <c r="K822" s="1">
        <f>SUM(K818:K821)</f>
        <v>0</v>
      </c>
      <c r="L822" s="303"/>
      <c r="M822" s="1">
        <f>SUM(M818:M821)</f>
        <v>645691.42000000004</v>
      </c>
      <c r="N822" s="1">
        <f>SUM(N818:N821)</f>
        <v>645691.42000000004</v>
      </c>
      <c r="O822" s="86"/>
      <c r="P822" s="2"/>
      <c r="Q822" s="1"/>
      <c r="R822" s="1"/>
      <c r="S822" s="119"/>
      <c r="T822" s="1"/>
      <c r="U822" s="119"/>
      <c r="V822" s="41"/>
      <c r="W822" s="1"/>
    </row>
    <row r="823" spans="1:23" s="95" customFormat="1" ht="14.25" customHeight="1">
      <c r="A823" s="367"/>
      <c r="B823" s="379"/>
      <c r="C823" s="361" t="s">
        <v>34</v>
      </c>
      <c r="D823" s="349" t="s">
        <v>415</v>
      </c>
      <c r="E823" s="2" t="s">
        <v>0</v>
      </c>
      <c r="F823" s="2"/>
      <c r="G823" s="2"/>
      <c r="H823" s="303"/>
      <c r="I823" s="1"/>
      <c r="J823" s="303"/>
      <c r="K823" s="1"/>
      <c r="L823" s="303">
        <v>832.78</v>
      </c>
      <c r="M823" s="37">
        <f>ROUND(G823*L823,2)</f>
        <v>0</v>
      </c>
      <c r="N823" s="37">
        <f>ROUND(M823,2)</f>
        <v>0</v>
      </c>
      <c r="O823" s="86"/>
      <c r="P823" s="2"/>
      <c r="Q823" s="303"/>
      <c r="R823" s="1"/>
      <c r="S823" s="303"/>
      <c r="T823" s="1"/>
      <c r="U823" s="303"/>
      <c r="V823" s="41"/>
      <c r="W823" s="1"/>
    </row>
    <row r="824" spans="1:23" s="95" customFormat="1" ht="14.25" customHeight="1">
      <c r="A824" s="367"/>
      <c r="B824" s="379"/>
      <c r="C824" s="371"/>
      <c r="D824" s="349"/>
      <c r="E824" s="2" t="s">
        <v>1</v>
      </c>
      <c r="F824" s="2"/>
      <c r="G824" s="2"/>
      <c r="H824" s="303"/>
      <c r="I824" s="1"/>
      <c r="J824" s="303"/>
      <c r="K824" s="1"/>
      <c r="L824" s="303">
        <v>832.78</v>
      </c>
      <c r="M824" s="37">
        <f t="shared" ref="M824:M826" si="733">ROUND(G824*L824,2)</f>
        <v>0</v>
      </c>
      <c r="N824" s="37">
        <f t="shared" ref="N824:N826" si="734">ROUND(M824,2)</f>
        <v>0</v>
      </c>
      <c r="O824" s="86"/>
      <c r="P824" s="2"/>
      <c r="Q824" s="303"/>
      <c r="R824" s="1"/>
      <c r="S824" s="303"/>
      <c r="T824" s="1"/>
      <c r="U824" s="303"/>
      <c r="V824" s="41"/>
      <c r="W824" s="1"/>
    </row>
    <row r="825" spans="1:23" s="95" customFormat="1" ht="14.25" customHeight="1">
      <c r="A825" s="367"/>
      <c r="B825" s="379"/>
      <c r="C825" s="371"/>
      <c r="D825" s="349"/>
      <c r="E825" s="2" t="s">
        <v>2</v>
      </c>
      <c r="F825" s="2"/>
      <c r="G825" s="2">
        <v>0</v>
      </c>
      <c r="H825" s="303"/>
      <c r="I825" s="1"/>
      <c r="J825" s="303"/>
      <c r="K825" s="1"/>
      <c r="L825" s="303">
        <v>832.78</v>
      </c>
      <c r="M825" s="37">
        <f t="shared" si="733"/>
        <v>0</v>
      </c>
      <c r="N825" s="37">
        <f t="shared" si="734"/>
        <v>0</v>
      </c>
      <c r="O825" s="86"/>
      <c r="P825" s="2"/>
      <c r="Q825" s="1"/>
      <c r="R825" s="1"/>
      <c r="S825" s="303"/>
      <c r="T825" s="1"/>
      <c r="U825" s="303"/>
      <c r="V825" s="41"/>
      <c r="W825" s="1"/>
    </row>
    <row r="826" spans="1:23" s="95" customFormat="1" ht="14.25" customHeight="1">
      <c r="A826" s="367"/>
      <c r="B826" s="379"/>
      <c r="C826" s="371"/>
      <c r="D826" s="349"/>
      <c r="E826" s="2" t="s">
        <v>3</v>
      </c>
      <c r="F826" s="2"/>
      <c r="G826" s="2">
        <v>0.52500000000000002</v>
      </c>
      <c r="H826" s="303"/>
      <c r="I826" s="1"/>
      <c r="J826" s="303"/>
      <c r="K826" s="1"/>
      <c r="L826" s="303">
        <v>832.78</v>
      </c>
      <c r="M826" s="37">
        <f t="shared" si="733"/>
        <v>437.21</v>
      </c>
      <c r="N826" s="37">
        <f t="shared" si="734"/>
        <v>437.21</v>
      </c>
      <c r="O826" s="86"/>
      <c r="P826" s="2"/>
      <c r="Q826" s="303"/>
      <c r="R826" s="1"/>
      <c r="S826" s="303"/>
      <c r="T826" s="1"/>
      <c r="U826" s="303"/>
      <c r="V826" s="41"/>
      <c r="W826" s="1"/>
    </row>
    <row r="827" spans="1:23" s="95" customFormat="1" ht="14.25" customHeight="1">
      <c r="A827" s="367"/>
      <c r="B827" s="379"/>
      <c r="C827" s="371"/>
      <c r="D827" s="349"/>
      <c r="E827" s="2" t="s">
        <v>29</v>
      </c>
      <c r="F827" s="2"/>
      <c r="G827" s="1">
        <f>SUM(G823:G826)</f>
        <v>0.52500000000000002</v>
      </c>
      <c r="H827" s="303"/>
      <c r="I827" s="1">
        <f>SUM(I823:I826)</f>
        <v>0</v>
      </c>
      <c r="J827" s="303"/>
      <c r="K827" s="1">
        <f>SUM(K823:K826)</f>
        <v>0</v>
      </c>
      <c r="L827" s="303"/>
      <c r="M827" s="1">
        <f>SUM(M823:M826)</f>
        <v>437.21</v>
      </c>
      <c r="N827" s="1">
        <f>SUM(N823:N826)</f>
        <v>437.21</v>
      </c>
      <c r="O827" s="86"/>
      <c r="P827" s="2"/>
      <c r="Q827" s="303"/>
      <c r="R827" s="1"/>
      <c r="S827" s="303"/>
      <c r="T827" s="1"/>
      <c r="U827" s="303"/>
      <c r="V827" s="41"/>
      <c r="W827" s="1"/>
    </row>
    <row r="828" spans="1:23" s="95" customFormat="1" ht="14.25" customHeight="1">
      <c r="A828" s="367"/>
      <c r="B828" s="379"/>
      <c r="C828" s="371"/>
      <c r="D828" s="349" t="s">
        <v>416</v>
      </c>
      <c r="E828" s="2" t="s">
        <v>0</v>
      </c>
      <c r="F828" s="2"/>
      <c r="G828" s="2"/>
      <c r="H828" s="1"/>
      <c r="I828" s="1"/>
      <c r="J828" s="303"/>
      <c r="K828" s="1"/>
      <c r="L828" s="303">
        <v>1982.78</v>
      </c>
      <c r="M828" s="37">
        <f>ROUND(G828*L828,2)</f>
        <v>0</v>
      </c>
      <c r="N828" s="37">
        <f>ROUND(M828,2)</f>
        <v>0</v>
      </c>
      <c r="O828" s="86"/>
      <c r="P828" s="2"/>
      <c r="Q828" s="1"/>
      <c r="R828" s="1"/>
      <c r="S828" s="303"/>
      <c r="T828" s="1"/>
      <c r="U828" s="303"/>
      <c r="V828" s="41"/>
      <c r="W828" s="1"/>
    </row>
    <row r="829" spans="1:23" s="95" customFormat="1" ht="14.25" customHeight="1">
      <c r="A829" s="367"/>
      <c r="B829" s="379"/>
      <c r="C829" s="371"/>
      <c r="D829" s="349"/>
      <c r="E829" s="2" t="s">
        <v>1</v>
      </c>
      <c r="F829" s="2"/>
      <c r="G829" s="2"/>
      <c r="H829" s="1"/>
      <c r="I829" s="1"/>
      <c r="J829" s="303"/>
      <c r="K829" s="1"/>
      <c r="L829" s="303">
        <v>1982.78</v>
      </c>
      <c r="M829" s="37">
        <f t="shared" ref="M829:M831" si="735">ROUND(G829*L829,2)</f>
        <v>0</v>
      </c>
      <c r="N829" s="37">
        <f t="shared" ref="N829:N831" si="736">ROUND(M829,2)</f>
        <v>0</v>
      </c>
      <c r="O829" s="86"/>
      <c r="P829" s="2"/>
      <c r="Q829" s="1"/>
      <c r="R829" s="1"/>
      <c r="S829" s="303"/>
      <c r="T829" s="1"/>
      <c r="U829" s="303"/>
      <c r="V829" s="41"/>
      <c r="W829" s="1"/>
    </row>
    <row r="830" spans="1:23" s="95" customFormat="1" ht="14.25" customHeight="1">
      <c r="A830" s="367"/>
      <c r="B830" s="379"/>
      <c r="C830" s="371"/>
      <c r="D830" s="349"/>
      <c r="E830" s="2" t="s">
        <v>2</v>
      </c>
      <c r="F830" s="2"/>
      <c r="G830" s="2">
        <v>30.73</v>
      </c>
      <c r="H830" s="1"/>
      <c r="I830" s="1"/>
      <c r="J830" s="303"/>
      <c r="K830" s="1"/>
      <c r="L830" s="303">
        <v>1982.78</v>
      </c>
      <c r="M830" s="37">
        <f t="shared" si="735"/>
        <v>60930.83</v>
      </c>
      <c r="N830" s="37">
        <f t="shared" si="736"/>
        <v>60930.83</v>
      </c>
      <c r="O830" s="86"/>
      <c r="P830" s="2"/>
      <c r="Q830" s="1"/>
      <c r="R830" s="1"/>
      <c r="S830" s="303"/>
      <c r="T830" s="1"/>
      <c r="U830" s="303"/>
      <c r="V830" s="41"/>
      <c r="W830" s="1"/>
    </row>
    <row r="831" spans="1:23" s="95" customFormat="1" ht="14.25" customHeight="1">
      <c r="A831" s="367"/>
      <c r="B831" s="379"/>
      <c r="C831" s="371"/>
      <c r="D831" s="349"/>
      <c r="E831" s="2" t="s">
        <v>3</v>
      </c>
      <c r="F831" s="2"/>
      <c r="G831" s="2">
        <v>11.771000000000001</v>
      </c>
      <c r="H831" s="1"/>
      <c r="I831" s="1"/>
      <c r="J831" s="303"/>
      <c r="K831" s="1"/>
      <c r="L831" s="303">
        <v>1982.78</v>
      </c>
      <c r="M831" s="37">
        <f t="shared" si="735"/>
        <v>23339.3</v>
      </c>
      <c r="N831" s="37">
        <f t="shared" si="736"/>
        <v>23339.3</v>
      </c>
      <c r="O831" s="86"/>
      <c r="P831" s="2"/>
      <c r="Q831" s="1"/>
      <c r="R831" s="1"/>
      <c r="S831" s="303"/>
      <c r="T831" s="1"/>
      <c r="U831" s="303"/>
      <c r="V831" s="41"/>
      <c r="W831" s="1"/>
    </row>
    <row r="832" spans="1:23" s="95" customFormat="1" ht="14.25" customHeight="1">
      <c r="A832" s="367"/>
      <c r="B832" s="379"/>
      <c r="C832" s="371"/>
      <c r="D832" s="349"/>
      <c r="E832" s="2" t="s">
        <v>29</v>
      </c>
      <c r="F832" s="2"/>
      <c r="G832" s="1">
        <f>SUM(G828:G831)</f>
        <v>42.501000000000005</v>
      </c>
      <c r="H832" s="303"/>
      <c r="I832" s="1">
        <f>SUM(I828:I831)</f>
        <v>0</v>
      </c>
      <c r="J832" s="303"/>
      <c r="K832" s="1">
        <f>SUM(K828:K831)</f>
        <v>0</v>
      </c>
      <c r="L832" s="303"/>
      <c r="M832" s="1">
        <f>SUM(M828:M831)</f>
        <v>84270.13</v>
      </c>
      <c r="N832" s="1">
        <f>SUM(N828:N831)</f>
        <v>84270.13</v>
      </c>
      <c r="O832" s="86"/>
      <c r="P832" s="2"/>
      <c r="Q832" s="1"/>
      <c r="R832" s="1"/>
      <c r="S832" s="303"/>
      <c r="T832" s="1"/>
      <c r="U832" s="303"/>
      <c r="V832" s="41"/>
      <c r="W832" s="1"/>
    </row>
    <row r="833" spans="1:23" s="95" customFormat="1" ht="14.25" customHeight="1">
      <c r="A833" s="367"/>
      <c r="B833" s="379"/>
      <c r="C833" s="371"/>
      <c r="D833" s="349" t="s">
        <v>417</v>
      </c>
      <c r="E833" s="2" t="s">
        <v>0</v>
      </c>
      <c r="F833" s="2"/>
      <c r="G833" s="2"/>
      <c r="H833" s="1"/>
      <c r="I833" s="1"/>
      <c r="J833" s="303"/>
      <c r="K833" s="1"/>
      <c r="L833" s="303">
        <v>832.78</v>
      </c>
      <c r="M833" s="37">
        <f t="shared" ref="M833:M834" si="737">ROUND(G833*L833,2)</f>
        <v>0</v>
      </c>
      <c r="N833" s="37">
        <f>ROUND(M833,2)</f>
        <v>0</v>
      </c>
      <c r="O833" s="86"/>
      <c r="P833" s="2"/>
      <c r="Q833" s="1"/>
      <c r="R833" s="1"/>
      <c r="S833" s="303"/>
      <c r="T833" s="1"/>
      <c r="U833" s="303"/>
      <c r="V833" s="41"/>
      <c r="W833" s="1"/>
    </row>
    <row r="834" spans="1:23" s="95" customFormat="1" ht="14.25" customHeight="1">
      <c r="A834" s="367"/>
      <c r="B834" s="379"/>
      <c r="C834" s="371"/>
      <c r="D834" s="349"/>
      <c r="E834" s="2" t="s">
        <v>1</v>
      </c>
      <c r="F834" s="2"/>
      <c r="G834" s="2"/>
      <c r="H834" s="1"/>
      <c r="I834" s="1"/>
      <c r="J834" s="303"/>
      <c r="K834" s="1"/>
      <c r="L834" s="303">
        <v>832.78</v>
      </c>
      <c r="M834" s="37">
        <f t="shared" si="737"/>
        <v>0</v>
      </c>
      <c r="N834" s="37">
        <f t="shared" ref="N834:N836" si="738">ROUND(M834,2)</f>
        <v>0</v>
      </c>
      <c r="O834" s="86"/>
      <c r="P834" s="2"/>
      <c r="Q834" s="1"/>
      <c r="R834" s="1"/>
      <c r="S834" s="303"/>
      <c r="T834" s="1"/>
      <c r="U834" s="303"/>
      <c r="V834" s="41"/>
      <c r="W834" s="1"/>
    </row>
    <row r="835" spans="1:23" s="95" customFormat="1" ht="14.25" customHeight="1">
      <c r="A835" s="367"/>
      <c r="B835" s="379"/>
      <c r="C835" s="371"/>
      <c r="D835" s="349"/>
      <c r="E835" s="2" t="s">
        <v>2</v>
      </c>
      <c r="F835" s="2"/>
      <c r="G835" s="79">
        <v>28.922000000000001</v>
      </c>
      <c r="H835" s="1"/>
      <c r="I835" s="1"/>
      <c r="J835" s="303"/>
      <c r="K835" s="1"/>
      <c r="L835" s="303">
        <v>832.78</v>
      </c>
      <c r="M835" s="37">
        <f>ROUND(G835*L835,2)</f>
        <v>24085.66</v>
      </c>
      <c r="N835" s="37">
        <f t="shared" si="738"/>
        <v>24085.66</v>
      </c>
      <c r="O835" s="86"/>
      <c r="P835" s="79"/>
      <c r="Q835" s="1"/>
      <c r="R835" s="1"/>
      <c r="S835" s="303"/>
      <c r="T835" s="1"/>
      <c r="U835" s="303">
        <v>810.42</v>
      </c>
      <c r="V835" s="37">
        <f>ROUND(P835*U835,2)</f>
        <v>0</v>
      </c>
      <c r="W835" s="37">
        <f>ROUND(V835*1.18,2)</f>
        <v>0</v>
      </c>
    </row>
    <row r="836" spans="1:23" s="95" customFormat="1" ht="14.25" customHeight="1">
      <c r="A836" s="367"/>
      <c r="B836" s="379"/>
      <c r="C836" s="371"/>
      <c r="D836" s="349"/>
      <c r="E836" s="2" t="s">
        <v>3</v>
      </c>
      <c r="F836" s="2"/>
      <c r="G836" s="2">
        <v>40.200000000000003</v>
      </c>
      <c r="H836" s="1"/>
      <c r="I836" s="1"/>
      <c r="J836" s="303"/>
      <c r="K836" s="1"/>
      <c r="L836" s="303">
        <v>832.78</v>
      </c>
      <c r="M836" s="37">
        <f>ROUND(G836*L836,2)</f>
        <v>33477.760000000002</v>
      </c>
      <c r="N836" s="37">
        <f t="shared" si="738"/>
        <v>33477.760000000002</v>
      </c>
      <c r="O836" s="86"/>
      <c r="P836" s="2"/>
      <c r="Q836" s="1"/>
      <c r="R836" s="1"/>
      <c r="S836" s="303"/>
      <c r="T836" s="1"/>
      <c r="U836" s="303">
        <v>810.42</v>
      </c>
      <c r="V836" s="37">
        <f>ROUND(P836*U836,2)</f>
        <v>0</v>
      </c>
      <c r="W836" s="37">
        <f>ROUND(V836*1.18,2)</f>
        <v>0</v>
      </c>
    </row>
    <row r="837" spans="1:23" s="95" customFormat="1" ht="14.25" customHeight="1">
      <c r="A837" s="367"/>
      <c r="B837" s="379"/>
      <c r="C837" s="371"/>
      <c r="D837" s="349"/>
      <c r="E837" s="2" t="s">
        <v>29</v>
      </c>
      <c r="F837" s="2"/>
      <c r="G837" s="1">
        <f>SUM(G833:G836)</f>
        <v>69.122</v>
      </c>
      <c r="H837" s="303"/>
      <c r="I837" s="1">
        <f>SUM(I833:I836)</f>
        <v>0</v>
      </c>
      <c r="J837" s="303"/>
      <c r="K837" s="1">
        <f>SUM(K833:K836)</f>
        <v>0</v>
      </c>
      <c r="L837" s="303"/>
      <c r="M837" s="1">
        <f>SUM(M833:M836)</f>
        <v>57563.42</v>
      </c>
      <c r="N837" s="1">
        <f>SUM(N833:N836)</f>
        <v>57563.42</v>
      </c>
      <c r="O837" s="86"/>
      <c r="P837" s="2"/>
      <c r="Q837" s="1"/>
      <c r="R837" s="1"/>
      <c r="S837" s="303"/>
      <c r="T837" s="1"/>
      <c r="U837" s="303"/>
      <c r="V837" s="41"/>
      <c r="W837" s="1"/>
    </row>
    <row r="838" spans="1:23" s="95" customFormat="1" ht="14.25" customHeight="1">
      <c r="A838" s="367"/>
      <c r="B838" s="379"/>
      <c r="C838" s="371"/>
      <c r="D838" s="349" t="s">
        <v>418</v>
      </c>
      <c r="E838" s="2" t="s">
        <v>0</v>
      </c>
      <c r="F838" s="2"/>
      <c r="G838" s="2"/>
      <c r="H838" s="1"/>
      <c r="I838" s="1"/>
      <c r="J838" s="303"/>
      <c r="K838" s="1"/>
      <c r="L838" s="303">
        <v>1982.78</v>
      </c>
      <c r="M838" s="37">
        <f t="shared" ref="M838:M841" si="739">ROUND(G838*L838,2)</f>
        <v>0</v>
      </c>
      <c r="N838" s="37">
        <f>ROUND(M838,2)</f>
        <v>0</v>
      </c>
      <c r="O838" s="86"/>
      <c r="P838" s="2"/>
      <c r="Q838" s="1"/>
      <c r="R838" s="1"/>
      <c r="S838" s="303"/>
      <c r="T838" s="1"/>
      <c r="U838" s="303"/>
      <c r="V838" s="41"/>
      <c r="W838" s="1"/>
    </row>
    <row r="839" spans="1:23" s="95" customFormat="1" ht="14.25" customHeight="1">
      <c r="A839" s="367"/>
      <c r="B839" s="379"/>
      <c r="C839" s="371"/>
      <c r="D839" s="349"/>
      <c r="E839" s="2" t="s">
        <v>1</v>
      </c>
      <c r="F839" s="2"/>
      <c r="G839" s="2"/>
      <c r="H839" s="1"/>
      <c r="I839" s="1"/>
      <c r="J839" s="303"/>
      <c r="K839" s="1"/>
      <c r="L839" s="303">
        <v>1982.78</v>
      </c>
      <c r="M839" s="37">
        <f t="shared" si="739"/>
        <v>0</v>
      </c>
      <c r="N839" s="37">
        <f t="shared" ref="N839:N841" si="740">ROUND(M839,2)</f>
        <v>0</v>
      </c>
      <c r="O839" s="86"/>
      <c r="P839" s="2"/>
      <c r="Q839" s="1"/>
      <c r="R839" s="1"/>
      <c r="S839" s="303"/>
      <c r="T839" s="1"/>
      <c r="U839" s="303"/>
      <c r="V839" s="41"/>
      <c r="W839" s="1"/>
    </row>
    <row r="840" spans="1:23" s="95" customFormat="1" ht="14.25" customHeight="1">
      <c r="A840" s="367"/>
      <c r="B840" s="379"/>
      <c r="C840" s="371"/>
      <c r="D840" s="349"/>
      <c r="E840" s="2" t="s">
        <v>2</v>
      </c>
      <c r="F840" s="2"/>
      <c r="G840" s="79">
        <v>11.816000000000001</v>
      </c>
      <c r="H840" s="1"/>
      <c r="I840" s="1"/>
      <c r="J840" s="303"/>
      <c r="K840" s="1"/>
      <c r="L840" s="303">
        <v>1982.78</v>
      </c>
      <c r="M840" s="37">
        <f t="shared" si="739"/>
        <v>23428.53</v>
      </c>
      <c r="N840" s="37">
        <f t="shared" si="740"/>
        <v>23428.53</v>
      </c>
      <c r="O840" s="86"/>
      <c r="P840" s="79"/>
      <c r="Q840" s="1"/>
      <c r="R840" s="1"/>
      <c r="S840" s="303"/>
      <c r="T840" s="1"/>
      <c r="U840" s="303">
        <v>1649.4</v>
      </c>
      <c r="V840" s="37">
        <f t="shared" ref="V840:V841" si="741">ROUND(P840*U840,2)</f>
        <v>0</v>
      </c>
      <c r="W840" s="37">
        <f t="shared" ref="W840:W841" si="742">ROUND(V840*1.18,2)</f>
        <v>0</v>
      </c>
    </row>
    <row r="841" spans="1:23" s="95" customFormat="1" ht="14.25" customHeight="1">
      <c r="A841" s="367"/>
      <c r="B841" s="379"/>
      <c r="C841" s="371"/>
      <c r="D841" s="349"/>
      <c r="E841" s="2" t="s">
        <v>3</v>
      </c>
      <c r="F841" s="2"/>
      <c r="G841" s="2">
        <v>70.2</v>
      </c>
      <c r="H841" s="1"/>
      <c r="I841" s="1"/>
      <c r="J841" s="303"/>
      <c r="K841" s="1"/>
      <c r="L841" s="303">
        <v>1982.78</v>
      </c>
      <c r="M841" s="37">
        <f t="shared" si="739"/>
        <v>139191.16</v>
      </c>
      <c r="N841" s="37">
        <f t="shared" si="740"/>
        <v>139191.16</v>
      </c>
      <c r="O841" s="86"/>
      <c r="P841" s="2"/>
      <c r="Q841" s="1"/>
      <c r="R841" s="1"/>
      <c r="S841" s="303"/>
      <c r="T841" s="1"/>
      <c r="U841" s="303">
        <v>1649.4</v>
      </c>
      <c r="V841" s="37">
        <f t="shared" si="741"/>
        <v>0</v>
      </c>
      <c r="W841" s="37">
        <f t="shared" si="742"/>
        <v>0</v>
      </c>
    </row>
    <row r="842" spans="1:23" s="95" customFormat="1" ht="14.25" customHeight="1">
      <c r="A842" s="367"/>
      <c r="B842" s="379"/>
      <c r="C842" s="371"/>
      <c r="D842" s="349"/>
      <c r="E842" s="2" t="s">
        <v>29</v>
      </c>
      <c r="F842" s="2"/>
      <c r="G842" s="1">
        <f>SUM(G838:G841)</f>
        <v>82.016000000000005</v>
      </c>
      <c r="H842" s="303"/>
      <c r="I842" s="1">
        <f>SUM(I838:I841)</f>
        <v>0</v>
      </c>
      <c r="J842" s="303"/>
      <c r="K842" s="1">
        <f>SUM(K838:K841)</f>
        <v>0</v>
      </c>
      <c r="L842" s="303"/>
      <c r="M842" s="1">
        <f>SUM(M838:M841)</f>
        <v>162619.69</v>
      </c>
      <c r="N842" s="1">
        <f>SUM(N838:N841)</f>
        <v>162619.69</v>
      </c>
      <c r="O842" s="86"/>
      <c r="P842" s="2"/>
      <c r="Q842" s="1"/>
      <c r="R842" s="1"/>
      <c r="S842" s="303"/>
      <c r="T842" s="1"/>
      <c r="U842" s="303"/>
      <c r="V842" s="41"/>
      <c r="W842" s="1"/>
    </row>
    <row r="843" spans="1:23" s="95" customFormat="1" ht="14.25" customHeight="1">
      <c r="A843" s="367"/>
      <c r="B843" s="379"/>
      <c r="C843" s="371"/>
      <c r="D843" s="349" t="s">
        <v>419</v>
      </c>
      <c r="E843" s="2" t="s">
        <v>0</v>
      </c>
      <c r="F843" s="2"/>
      <c r="G843" s="2"/>
      <c r="H843" s="1"/>
      <c r="I843" s="1"/>
      <c r="J843" s="303"/>
      <c r="K843" s="1"/>
      <c r="L843" s="303">
        <v>1641.12</v>
      </c>
      <c r="M843" s="37">
        <f t="shared" ref="M843:M844" si="743">ROUND(G843*L843,2)</f>
        <v>0</v>
      </c>
      <c r="N843" s="37">
        <f>ROUND(M843,2)</f>
        <v>0</v>
      </c>
      <c r="O843" s="86"/>
      <c r="P843" s="2"/>
      <c r="Q843" s="1"/>
      <c r="R843" s="1"/>
      <c r="S843" s="303"/>
      <c r="T843" s="1"/>
      <c r="U843" s="303"/>
      <c r="V843" s="41"/>
      <c r="W843" s="1"/>
    </row>
    <row r="844" spans="1:23" s="95" customFormat="1" ht="14.25" customHeight="1">
      <c r="A844" s="367"/>
      <c r="B844" s="379"/>
      <c r="C844" s="371"/>
      <c r="D844" s="349"/>
      <c r="E844" s="2" t="s">
        <v>1</v>
      </c>
      <c r="F844" s="2"/>
      <c r="G844" s="2"/>
      <c r="H844" s="1"/>
      <c r="I844" s="1"/>
      <c r="J844" s="303"/>
      <c r="K844" s="1"/>
      <c r="L844" s="303">
        <v>1641.12</v>
      </c>
      <c r="M844" s="37">
        <f t="shared" si="743"/>
        <v>0</v>
      </c>
      <c r="N844" s="37">
        <f t="shared" ref="N844:N846" si="744">ROUND(M844,2)</f>
        <v>0</v>
      </c>
      <c r="O844" s="86"/>
      <c r="P844" s="2"/>
      <c r="Q844" s="1"/>
      <c r="R844" s="1"/>
      <c r="S844" s="303"/>
      <c r="T844" s="1"/>
      <c r="U844" s="303"/>
      <c r="V844" s="41"/>
      <c r="W844" s="1"/>
    </row>
    <row r="845" spans="1:23" s="95" customFormat="1" ht="14.25" customHeight="1">
      <c r="A845" s="367"/>
      <c r="B845" s="379"/>
      <c r="C845" s="371"/>
      <c r="D845" s="349"/>
      <c r="E845" s="2" t="s">
        <v>2</v>
      </c>
      <c r="F845" s="2"/>
      <c r="G845" s="79">
        <v>28.922000000000001</v>
      </c>
      <c r="H845" s="1"/>
      <c r="I845" s="1"/>
      <c r="J845" s="303"/>
      <c r="K845" s="1"/>
      <c r="L845" s="303">
        <v>1641.12</v>
      </c>
      <c r="M845" s="37">
        <f>ROUND(G845*L845,2)</f>
        <v>47464.47</v>
      </c>
      <c r="N845" s="37">
        <f t="shared" si="744"/>
        <v>47464.47</v>
      </c>
      <c r="O845" s="86"/>
      <c r="P845" s="79"/>
      <c r="Q845" s="1"/>
      <c r="R845" s="1"/>
      <c r="S845" s="303"/>
      <c r="T845" s="1"/>
      <c r="U845" s="303">
        <v>810.42</v>
      </c>
      <c r="V845" s="37">
        <f>ROUND(P845*U845,2)</f>
        <v>0</v>
      </c>
      <c r="W845" s="37">
        <f>ROUND(V845*1.18,2)</f>
        <v>0</v>
      </c>
    </row>
    <row r="846" spans="1:23" s="95" customFormat="1" ht="14.25" customHeight="1">
      <c r="A846" s="367"/>
      <c r="B846" s="379"/>
      <c r="C846" s="371"/>
      <c r="D846" s="349"/>
      <c r="E846" s="2" t="s">
        <v>3</v>
      </c>
      <c r="F846" s="2"/>
      <c r="G846" s="2">
        <v>130.19999999999999</v>
      </c>
      <c r="H846" s="1"/>
      <c r="I846" s="1"/>
      <c r="J846" s="303"/>
      <c r="K846" s="1"/>
      <c r="L846" s="303">
        <v>1641.12</v>
      </c>
      <c r="M846" s="37">
        <f>ROUND(G846*L846,2)</f>
        <v>213673.82</v>
      </c>
      <c r="N846" s="37">
        <f t="shared" si="744"/>
        <v>213673.82</v>
      </c>
      <c r="O846" s="86"/>
      <c r="P846" s="2"/>
      <c r="Q846" s="1"/>
      <c r="R846" s="1"/>
      <c r="S846" s="303"/>
      <c r="T846" s="1"/>
      <c r="U846" s="303">
        <v>810.42</v>
      </c>
      <c r="V846" s="37">
        <f>ROUND(P846*U846,2)</f>
        <v>0</v>
      </c>
      <c r="W846" s="37">
        <f>ROUND(V846*1.18,2)</f>
        <v>0</v>
      </c>
    </row>
    <row r="847" spans="1:23" s="95" customFormat="1" ht="14.25" customHeight="1">
      <c r="A847" s="367"/>
      <c r="B847" s="379"/>
      <c r="C847" s="371"/>
      <c r="D847" s="349"/>
      <c r="E847" s="2" t="s">
        <v>29</v>
      </c>
      <c r="F847" s="2"/>
      <c r="G847" s="1">
        <f>SUM(G843:G846)</f>
        <v>159.12199999999999</v>
      </c>
      <c r="H847" s="303"/>
      <c r="I847" s="1">
        <f>SUM(I843:I846)</f>
        <v>0</v>
      </c>
      <c r="J847" s="303"/>
      <c r="K847" s="1">
        <f>SUM(K843:K846)</f>
        <v>0</v>
      </c>
      <c r="L847" s="303"/>
      <c r="M847" s="1">
        <f>SUM(M843:M846)</f>
        <v>261138.29</v>
      </c>
      <c r="N847" s="1">
        <f>SUM(N843:N846)</f>
        <v>261138.29</v>
      </c>
      <c r="O847" s="86"/>
      <c r="P847" s="2"/>
      <c r="Q847" s="1"/>
      <c r="R847" s="1"/>
      <c r="S847" s="303"/>
      <c r="T847" s="1"/>
      <c r="U847" s="303"/>
      <c r="V847" s="41"/>
      <c r="W847" s="1"/>
    </row>
    <row r="848" spans="1:23" s="95" customFormat="1" ht="14.25" customHeight="1">
      <c r="A848" s="367"/>
      <c r="B848" s="379"/>
      <c r="C848" s="371"/>
      <c r="D848" s="349" t="s">
        <v>420</v>
      </c>
      <c r="E848" s="2" t="s">
        <v>0</v>
      </c>
      <c r="F848" s="2"/>
      <c r="G848" s="2"/>
      <c r="H848" s="1"/>
      <c r="I848" s="1"/>
      <c r="J848" s="303"/>
      <c r="K848" s="1"/>
      <c r="L848" s="303">
        <v>3291.12</v>
      </c>
      <c r="M848" s="37">
        <f t="shared" ref="M848:M851" si="745">ROUND(G848*L848,2)</f>
        <v>0</v>
      </c>
      <c r="N848" s="37">
        <f>ROUND(M848,2)</f>
        <v>0</v>
      </c>
      <c r="O848" s="86"/>
      <c r="P848" s="2"/>
      <c r="Q848" s="1"/>
      <c r="R848" s="1"/>
      <c r="S848" s="303"/>
      <c r="T848" s="1"/>
      <c r="U848" s="303"/>
      <c r="V848" s="41"/>
      <c r="W848" s="1"/>
    </row>
    <row r="849" spans="1:23" s="95" customFormat="1" ht="14.25" customHeight="1">
      <c r="A849" s="367"/>
      <c r="B849" s="379"/>
      <c r="C849" s="371"/>
      <c r="D849" s="349"/>
      <c r="E849" s="2" t="s">
        <v>1</v>
      </c>
      <c r="F849" s="2"/>
      <c r="G849" s="2"/>
      <c r="H849" s="1"/>
      <c r="I849" s="1"/>
      <c r="J849" s="303"/>
      <c r="K849" s="1"/>
      <c r="L849" s="303">
        <v>3291.12</v>
      </c>
      <c r="M849" s="37">
        <f t="shared" si="745"/>
        <v>0</v>
      </c>
      <c r="N849" s="37">
        <f t="shared" ref="N849:N851" si="746">ROUND(M849,2)</f>
        <v>0</v>
      </c>
      <c r="O849" s="86"/>
      <c r="P849" s="2"/>
      <c r="Q849" s="1"/>
      <c r="R849" s="1"/>
      <c r="S849" s="303"/>
      <c r="T849" s="1"/>
      <c r="U849" s="303"/>
      <c r="V849" s="41"/>
      <c r="W849" s="1"/>
    </row>
    <row r="850" spans="1:23" s="95" customFormat="1" ht="14.25" customHeight="1">
      <c r="A850" s="367"/>
      <c r="B850" s="379"/>
      <c r="C850" s="371"/>
      <c r="D850" s="349"/>
      <c r="E850" s="2" t="s">
        <v>2</v>
      </c>
      <c r="F850" s="2"/>
      <c r="G850" s="79">
        <v>11.816000000000001</v>
      </c>
      <c r="H850" s="1"/>
      <c r="I850" s="1"/>
      <c r="J850" s="303"/>
      <c r="K850" s="1"/>
      <c r="L850" s="303">
        <v>3291.12</v>
      </c>
      <c r="M850" s="37">
        <f t="shared" si="745"/>
        <v>38887.870000000003</v>
      </c>
      <c r="N850" s="37">
        <f t="shared" si="746"/>
        <v>38887.870000000003</v>
      </c>
      <c r="O850" s="86"/>
      <c r="P850" s="79"/>
      <c r="Q850" s="1"/>
      <c r="R850" s="1"/>
      <c r="S850" s="303"/>
      <c r="T850" s="1"/>
      <c r="U850" s="303">
        <v>1649.4</v>
      </c>
      <c r="V850" s="37">
        <f t="shared" ref="V850:V851" si="747">ROUND(P850*U850,2)</f>
        <v>0</v>
      </c>
      <c r="W850" s="37">
        <f t="shared" ref="W850:W851" si="748">ROUND(V850*1.18,2)</f>
        <v>0</v>
      </c>
    </row>
    <row r="851" spans="1:23" s="95" customFormat="1" ht="14.25" customHeight="1">
      <c r="A851" s="367"/>
      <c r="B851" s="379"/>
      <c r="C851" s="371"/>
      <c r="D851" s="349"/>
      <c r="E851" s="2" t="s">
        <v>3</v>
      </c>
      <c r="F851" s="2"/>
      <c r="G851" s="2">
        <v>140.19999999999999</v>
      </c>
      <c r="H851" s="1"/>
      <c r="I851" s="1"/>
      <c r="J851" s="303"/>
      <c r="K851" s="1"/>
      <c r="L851" s="303">
        <v>3291.12</v>
      </c>
      <c r="M851" s="37">
        <f t="shared" si="745"/>
        <v>461415.02</v>
      </c>
      <c r="N851" s="37">
        <f t="shared" si="746"/>
        <v>461415.02</v>
      </c>
      <c r="O851" s="86"/>
      <c r="P851" s="2"/>
      <c r="Q851" s="1"/>
      <c r="R851" s="1"/>
      <c r="S851" s="303"/>
      <c r="T851" s="1"/>
      <c r="U851" s="303">
        <v>1649.4</v>
      </c>
      <c r="V851" s="37">
        <f t="shared" si="747"/>
        <v>0</v>
      </c>
      <c r="W851" s="37">
        <f t="shared" si="748"/>
        <v>0</v>
      </c>
    </row>
    <row r="852" spans="1:23" s="95" customFormat="1" ht="14.25" customHeight="1">
      <c r="A852" s="367"/>
      <c r="B852" s="379"/>
      <c r="C852" s="372"/>
      <c r="D852" s="349"/>
      <c r="E852" s="2" t="s">
        <v>29</v>
      </c>
      <c r="F852" s="2"/>
      <c r="G852" s="1">
        <f>SUM(G848:G851)</f>
        <v>152.01599999999999</v>
      </c>
      <c r="H852" s="303"/>
      <c r="I852" s="1">
        <f>SUM(I848:I851)</f>
        <v>0</v>
      </c>
      <c r="J852" s="303"/>
      <c r="K852" s="1">
        <f>SUM(K848:K851)</f>
        <v>0</v>
      </c>
      <c r="L852" s="303"/>
      <c r="M852" s="1">
        <f>SUM(M848:M851)</f>
        <v>500302.89</v>
      </c>
      <c r="N852" s="1">
        <f>SUM(N848:N851)</f>
        <v>500302.89</v>
      </c>
      <c r="O852" s="86"/>
      <c r="P852" s="2"/>
      <c r="Q852" s="1"/>
      <c r="R852" s="1"/>
      <c r="S852" s="303"/>
      <c r="T852" s="1"/>
      <c r="U852" s="303"/>
      <c r="V852" s="41"/>
      <c r="W852" s="1"/>
    </row>
    <row r="853" spans="1:23" s="95" customFormat="1" ht="14.25" customHeight="1">
      <c r="A853" s="367"/>
      <c r="B853" s="379"/>
      <c r="C853" s="361" t="s">
        <v>31</v>
      </c>
      <c r="D853" s="349" t="s">
        <v>137</v>
      </c>
      <c r="E853" s="2" t="s">
        <v>0</v>
      </c>
      <c r="F853" s="2"/>
      <c r="G853" s="2"/>
      <c r="H853" s="1"/>
      <c r="I853" s="1"/>
      <c r="J853" s="234"/>
      <c r="K853" s="1"/>
      <c r="L853" s="234">
        <v>832.78</v>
      </c>
      <c r="M853" s="37">
        <f t="shared" ref="M853:M854" si="749">ROUND(G853*L853,2)</f>
        <v>0</v>
      </c>
      <c r="N853" s="37">
        <f>ROUND(M853,2)</f>
        <v>0</v>
      </c>
      <c r="O853" s="86"/>
      <c r="P853" s="2"/>
      <c r="Q853" s="1"/>
      <c r="R853" s="1"/>
      <c r="S853" s="119"/>
      <c r="T853" s="1"/>
      <c r="U853" s="119"/>
      <c r="V853" s="41"/>
      <c r="W853" s="1"/>
    </row>
    <row r="854" spans="1:23" s="95" customFormat="1" ht="14.25" customHeight="1">
      <c r="A854" s="367"/>
      <c r="B854" s="379"/>
      <c r="C854" s="362"/>
      <c r="D854" s="349"/>
      <c r="E854" s="2" t="s">
        <v>1</v>
      </c>
      <c r="F854" s="2"/>
      <c r="G854" s="2"/>
      <c r="H854" s="1"/>
      <c r="I854" s="1"/>
      <c r="J854" s="234"/>
      <c r="K854" s="1"/>
      <c r="L854" s="234">
        <v>832.78</v>
      </c>
      <c r="M854" s="37">
        <f t="shared" si="749"/>
        <v>0</v>
      </c>
      <c r="N854" s="37">
        <f t="shared" ref="N854:N856" si="750">ROUND(M854,2)</f>
        <v>0</v>
      </c>
      <c r="O854" s="86"/>
      <c r="P854" s="2"/>
      <c r="Q854" s="1"/>
      <c r="R854" s="1"/>
      <c r="S854" s="119"/>
      <c r="T854" s="1"/>
      <c r="U854" s="119"/>
      <c r="V854" s="41"/>
      <c r="W854" s="1"/>
    </row>
    <row r="855" spans="1:23" s="95" customFormat="1" ht="14.25" customHeight="1">
      <c r="A855" s="367"/>
      <c r="B855" s="379"/>
      <c r="C855" s="362"/>
      <c r="D855" s="349"/>
      <c r="E855" s="2" t="s">
        <v>2</v>
      </c>
      <c r="F855" s="2"/>
      <c r="G855" s="2">
        <v>0</v>
      </c>
      <c r="H855" s="1"/>
      <c r="I855" s="1"/>
      <c r="J855" s="234"/>
      <c r="K855" s="1"/>
      <c r="L855" s="234">
        <v>832.78</v>
      </c>
      <c r="M855" s="37">
        <f>ROUND(G855*L855,2)</f>
        <v>0</v>
      </c>
      <c r="N855" s="37">
        <f t="shared" si="750"/>
        <v>0</v>
      </c>
      <c r="O855" s="86"/>
      <c r="P855" s="2"/>
      <c r="Q855" s="1"/>
      <c r="R855" s="1"/>
      <c r="S855" s="119"/>
      <c r="T855" s="1"/>
      <c r="U855" s="119">
        <v>810.42</v>
      </c>
      <c r="V855" s="37">
        <f>ROUND(P855*U855,2)</f>
        <v>0</v>
      </c>
      <c r="W855" s="37">
        <f>ROUND(V855*1.18,2)</f>
        <v>0</v>
      </c>
    </row>
    <row r="856" spans="1:23" s="95" customFormat="1" ht="14.25" customHeight="1">
      <c r="A856" s="367"/>
      <c r="B856" s="379"/>
      <c r="C856" s="362"/>
      <c r="D856" s="349"/>
      <c r="E856" s="2" t="s">
        <v>3</v>
      </c>
      <c r="F856" s="2"/>
      <c r="G856" s="2">
        <v>0</v>
      </c>
      <c r="H856" s="1"/>
      <c r="I856" s="1"/>
      <c r="J856" s="234"/>
      <c r="K856" s="1"/>
      <c r="L856" s="234">
        <v>832.78</v>
      </c>
      <c r="M856" s="37">
        <f t="shared" ref="M856" si="751">ROUND(G856*L856,2)</f>
        <v>0</v>
      </c>
      <c r="N856" s="37">
        <f t="shared" si="750"/>
        <v>0</v>
      </c>
      <c r="O856" s="86"/>
      <c r="P856" s="2"/>
      <c r="Q856" s="1"/>
      <c r="R856" s="1"/>
      <c r="S856" s="119"/>
      <c r="T856" s="1"/>
      <c r="U856" s="119"/>
      <c r="V856" s="41"/>
      <c r="W856" s="1"/>
    </row>
    <row r="857" spans="1:23" s="95" customFormat="1" ht="14.25" customHeight="1">
      <c r="A857" s="367"/>
      <c r="B857" s="379"/>
      <c r="C857" s="362"/>
      <c r="D857" s="349"/>
      <c r="E857" s="2" t="s">
        <v>29</v>
      </c>
      <c r="F857" s="2"/>
      <c r="G857" s="1">
        <f>SUM(G853:G856)</f>
        <v>0</v>
      </c>
      <c r="H857" s="303"/>
      <c r="I857" s="1">
        <f>SUM(I853:I856)</f>
        <v>0</v>
      </c>
      <c r="J857" s="303"/>
      <c r="K857" s="1">
        <f>SUM(K853:K856)</f>
        <v>0</v>
      </c>
      <c r="L857" s="303"/>
      <c r="M857" s="1">
        <f>SUM(M853:M856)</f>
        <v>0</v>
      </c>
      <c r="N857" s="1">
        <f>SUM(N853:N856)</f>
        <v>0</v>
      </c>
      <c r="O857" s="86"/>
      <c r="P857" s="2"/>
      <c r="Q857" s="1"/>
      <c r="R857" s="1"/>
      <c r="S857" s="119"/>
      <c r="T857" s="1"/>
      <c r="U857" s="119"/>
      <c r="V857" s="41"/>
      <c r="W857" s="1"/>
    </row>
    <row r="858" spans="1:23" s="95" customFormat="1" ht="14.25" customHeight="1">
      <c r="A858" s="367"/>
      <c r="B858" s="379"/>
      <c r="C858" s="362"/>
      <c r="D858" s="349" t="s">
        <v>136</v>
      </c>
      <c r="E858" s="2" t="s">
        <v>0</v>
      </c>
      <c r="F858" s="2"/>
      <c r="G858" s="2"/>
      <c r="H858" s="1"/>
      <c r="I858" s="1"/>
      <c r="J858" s="1"/>
      <c r="K858" s="1"/>
      <c r="L858" s="234">
        <v>1982.78</v>
      </c>
      <c r="M858" s="37">
        <f t="shared" ref="M858:M859" si="752">ROUND(G858*L858,2)</f>
        <v>0</v>
      </c>
      <c r="N858" s="37">
        <f>ROUND(M858,2)</f>
        <v>0</v>
      </c>
      <c r="O858" s="86"/>
      <c r="P858" s="2"/>
      <c r="Q858" s="1"/>
      <c r="R858" s="1"/>
      <c r="S858" s="119"/>
      <c r="T858" s="1"/>
      <c r="U858" s="119"/>
      <c r="V858" s="41"/>
      <c r="W858" s="1"/>
    </row>
    <row r="859" spans="1:23" s="95" customFormat="1" ht="14.25" customHeight="1">
      <c r="A859" s="367"/>
      <c r="B859" s="379"/>
      <c r="C859" s="362"/>
      <c r="D859" s="349"/>
      <c r="E859" s="2" t="s">
        <v>1</v>
      </c>
      <c r="F859" s="2"/>
      <c r="G859" s="2"/>
      <c r="H859" s="1"/>
      <c r="I859" s="1"/>
      <c r="J859" s="1"/>
      <c r="K859" s="1"/>
      <c r="L859" s="234">
        <v>1982.78</v>
      </c>
      <c r="M859" s="37">
        <f t="shared" si="752"/>
        <v>0</v>
      </c>
      <c r="N859" s="37">
        <f t="shared" ref="N859:N861" si="753">ROUND(M859,2)</f>
        <v>0</v>
      </c>
      <c r="O859" s="86"/>
      <c r="P859" s="2"/>
      <c r="Q859" s="1"/>
      <c r="R859" s="1"/>
      <c r="S859" s="119"/>
      <c r="T859" s="1"/>
      <c r="U859" s="119"/>
      <c r="V859" s="41"/>
      <c r="W859" s="1"/>
    </row>
    <row r="860" spans="1:23" s="95" customFormat="1" ht="14.25" customHeight="1">
      <c r="A860" s="367"/>
      <c r="B860" s="379"/>
      <c r="C860" s="362"/>
      <c r="D860" s="349"/>
      <c r="E860" s="2" t="s">
        <v>2</v>
      </c>
      <c r="F860" s="2"/>
      <c r="G860" s="2">
        <v>0</v>
      </c>
      <c r="H860" s="1"/>
      <c r="I860" s="1"/>
      <c r="J860" s="1"/>
      <c r="K860" s="1"/>
      <c r="L860" s="234">
        <v>1982.78</v>
      </c>
      <c r="M860" s="37">
        <f>ROUND(G860*L860,2)</f>
        <v>0</v>
      </c>
      <c r="N860" s="37">
        <f t="shared" si="753"/>
        <v>0</v>
      </c>
      <c r="O860" s="86"/>
      <c r="P860" s="2"/>
      <c r="Q860" s="1"/>
      <c r="R860" s="1"/>
      <c r="S860" s="119"/>
      <c r="T860" s="1"/>
      <c r="U860" s="119">
        <v>1649.4</v>
      </c>
      <c r="V860" s="37">
        <f>ROUND(P860*U860,2)</f>
        <v>0</v>
      </c>
      <c r="W860" s="37">
        <f>ROUND(V860*1.18,2)</f>
        <v>0</v>
      </c>
    </row>
    <row r="861" spans="1:23" s="95" customFormat="1" ht="14.25" customHeight="1">
      <c r="A861" s="367"/>
      <c r="B861" s="379"/>
      <c r="C861" s="362"/>
      <c r="D861" s="349"/>
      <c r="E861" s="2" t="s">
        <v>3</v>
      </c>
      <c r="F861" s="2"/>
      <c r="G861" s="2">
        <v>0</v>
      </c>
      <c r="H861" s="1"/>
      <c r="I861" s="1"/>
      <c r="J861" s="1"/>
      <c r="K861" s="1"/>
      <c r="L861" s="234">
        <v>1982.78</v>
      </c>
      <c r="M861" s="37">
        <f t="shared" ref="M861" si="754">ROUND(G861*L861,2)</f>
        <v>0</v>
      </c>
      <c r="N861" s="37">
        <f t="shared" si="753"/>
        <v>0</v>
      </c>
      <c r="O861" s="86"/>
      <c r="P861" s="2"/>
      <c r="Q861" s="1"/>
      <c r="R861" s="1"/>
      <c r="S861" s="119"/>
      <c r="T861" s="1"/>
      <c r="U861" s="119"/>
      <c r="V861" s="41"/>
      <c r="W861" s="1"/>
    </row>
    <row r="862" spans="1:23" s="95" customFormat="1" ht="14.25" customHeight="1">
      <c r="A862" s="367"/>
      <c r="B862" s="379"/>
      <c r="C862" s="363"/>
      <c r="D862" s="349"/>
      <c r="E862" s="2" t="s">
        <v>29</v>
      </c>
      <c r="F862" s="2"/>
      <c r="G862" s="1">
        <f>SUM(G858:G861)</f>
        <v>0</v>
      </c>
      <c r="H862" s="303"/>
      <c r="I862" s="1">
        <f>SUM(I858:I861)</f>
        <v>0</v>
      </c>
      <c r="J862" s="303"/>
      <c r="K862" s="1">
        <f>SUM(K858:K861)</f>
        <v>0</v>
      </c>
      <c r="L862" s="303"/>
      <c r="M862" s="1">
        <f>SUM(M858:M861)</f>
        <v>0</v>
      </c>
      <c r="N862" s="1">
        <f>SUM(N858:N861)</f>
        <v>0</v>
      </c>
      <c r="O862" s="86"/>
      <c r="P862" s="2"/>
      <c r="Q862" s="119"/>
      <c r="R862" s="1"/>
      <c r="S862" s="119"/>
      <c r="T862" s="1"/>
      <c r="U862" s="119"/>
      <c r="V862" s="41"/>
      <c r="W862" s="1"/>
    </row>
    <row r="863" spans="1:23" s="33" customFormat="1" ht="14.25" customHeight="1">
      <c r="A863" s="367"/>
      <c r="B863" s="379"/>
      <c r="C863" s="382" t="s">
        <v>216</v>
      </c>
      <c r="D863" s="385" t="s">
        <v>137</v>
      </c>
      <c r="E863" s="2" t="s">
        <v>0</v>
      </c>
      <c r="F863" s="121"/>
      <c r="G863" s="234">
        <v>0</v>
      </c>
      <c r="H863" s="1"/>
      <c r="I863" s="1"/>
      <c r="J863" s="1"/>
      <c r="K863" s="1"/>
      <c r="L863" s="45">
        <v>1641.12</v>
      </c>
      <c r="M863" s="37">
        <f>ROUND(G863*L863,2)</f>
        <v>0</v>
      </c>
      <c r="N863" s="37">
        <f>ROUND(M863,2)</f>
        <v>0</v>
      </c>
      <c r="O863" s="87"/>
      <c r="P863" s="119"/>
      <c r="Q863" s="119">
        <v>523626.91</v>
      </c>
      <c r="R863" s="37">
        <f t="shared" ref="R863:R864" si="755">ROUND((P863*Q863)*1.18,2)</f>
        <v>0</v>
      </c>
      <c r="S863" s="119">
        <v>0</v>
      </c>
      <c r="T863" s="41">
        <v>0</v>
      </c>
      <c r="U863" s="45">
        <v>0</v>
      </c>
      <c r="V863" s="37">
        <f>ROUND(P863*U863,2)</f>
        <v>0</v>
      </c>
      <c r="W863" s="37">
        <f t="shared" ref="W863:W864" si="756">R863</f>
        <v>0</v>
      </c>
    </row>
    <row r="864" spans="1:23" s="33" customFormat="1" ht="14.25" customHeight="1">
      <c r="A864" s="367"/>
      <c r="B864" s="379"/>
      <c r="C864" s="383"/>
      <c r="D864" s="380"/>
      <c r="E864" s="2" t="s">
        <v>1</v>
      </c>
      <c r="F864" s="121"/>
      <c r="G864" s="234">
        <v>0</v>
      </c>
      <c r="H864" s="1"/>
      <c r="I864" s="1"/>
      <c r="J864" s="1"/>
      <c r="K864" s="1"/>
      <c r="L864" s="46">
        <v>1641.12</v>
      </c>
      <c r="M864" s="37">
        <f t="shared" ref="M864" si="757">ROUND(G864*L864,2)</f>
        <v>0</v>
      </c>
      <c r="N864" s="37">
        <f t="shared" ref="N864:N866" si="758">ROUND(M864,2)</f>
        <v>0</v>
      </c>
      <c r="O864" s="87"/>
      <c r="P864" s="119"/>
      <c r="Q864" s="119">
        <v>531211.15</v>
      </c>
      <c r="R864" s="37">
        <f t="shared" si="755"/>
        <v>0</v>
      </c>
      <c r="S864" s="119">
        <v>0</v>
      </c>
      <c r="T864" s="41">
        <v>0</v>
      </c>
      <c r="U864" s="46">
        <v>0</v>
      </c>
      <c r="V864" s="37">
        <f t="shared" ref="V864" si="759">ROUND(P864*U864,2)</f>
        <v>0</v>
      </c>
      <c r="W864" s="37">
        <f t="shared" si="756"/>
        <v>0</v>
      </c>
    </row>
    <row r="865" spans="1:23" s="33" customFormat="1" ht="14.25" customHeight="1">
      <c r="A865" s="367"/>
      <c r="B865" s="379"/>
      <c r="C865" s="383"/>
      <c r="D865" s="380"/>
      <c r="E865" s="2" t="s">
        <v>2</v>
      </c>
      <c r="F865" s="121"/>
      <c r="G865" s="234">
        <v>0</v>
      </c>
      <c r="H865" s="1"/>
      <c r="I865" s="1"/>
      <c r="J865" s="1"/>
      <c r="K865" s="1"/>
      <c r="L865" s="45">
        <v>1641.12</v>
      </c>
      <c r="M865" s="37"/>
      <c r="N865" s="37">
        <f t="shared" si="758"/>
        <v>0</v>
      </c>
      <c r="O865" s="87"/>
      <c r="P865" s="119"/>
      <c r="Q865" s="119">
        <v>943149.53</v>
      </c>
      <c r="R865" s="37">
        <f>ROUND((P865*Q865)*1.18,2)</f>
        <v>0</v>
      </c>
      <c r="S865" s="119"/>
      <c r="T865" s="37">
        <f>ROUND(P865*S865,2)</f>
        <v>0</v>
      </c>
      <c r="U865" s="46">
        <v>0</v>
      </c>
      <c r="V865" s="37"/>
      <c r="W865" s="37">
        <f>R865</f>
        <v>0</v>
      </c>
    </row>
    <row r="866" spans="1:23" s="33" customFormat="1" ht="14.25" customHeight="1">
      <c r="A866" s="367"/>
      <c r="B866" s="379"/>
      <c r="C866" s="383"/>
      <c r="D866" s="380"/>
      <c r="E866" s="2" t="s">
        <v>3</v>
      </c>
      <c r="F866" s="121"/>
      <c r="G866" s="234">
        <v>0</v>
      </c>
      <c r="H866" s="1"/>
      <c r="I866" s="1"/>
      <c r="J866" s="1"/>
      <c r="K866" s="1"/>
      <c r="L866" s="46">
        <v>1641.12</v>
      </c>
      <c r="M866" s="37">
        <f t="shared" ref="M866" si="760">ROUND(G866*L866,2)</f>
        <v>0</v>
      </c>
      <c r="N866" s="37">
        <f t="shared" si="758"/>
        <v>0</v>
      </c>
      <c r="O866" s="87"/>
      <c r="P866" s="119"/>
      <c r="Q866" s="119">
        <v>1991941.02</v>
      </c>
      <c r="R866" s="37">
        <f t="shared" ref="R866" si="761">ROUND((P866*Q866)*1.18,2)</f>
        <v>0</v>
      </c>
      <c r="S866" s="1">
        <v>0</v>
      </c>
      <c r="T866" s="41">
        <v>0</v>
      </c>
      <c r="U866" s="46">
        <v>0</v>
      </c>
      <c r="V866" s="37">
        <f t="shared" ref="V866" si="762">ROUND(P866*U866,2)</f>
        <v>0</v>
      </c>
      <c r="W866" s="37">
        <f t="shared" ref="W866" si="763">R866</f>
        <v>0</v>
      </c>
    </row>
    <row r="867" spans="1:23" s="34" customFormat="1" ht="14.25" customHeight="1">
      <c r="A867" s="367"/>
      <c r="B867" s="379"/>
      <c r="C867" s="383"/>
      <c r="D867" s="381"/>
      <c r="E867" s="40" t="s">
        <v>29</v>
      </c>
      <c r="F867" s="2"/>
      <c r="G867" s="1">
        <f>SUM(G863:G866)</f>
        <v>0</v>
      </c>
      <c r="H867" s="303"/>
      <c r="I867" s="1">
        <f>SUM(I863:I866)</f>
        <v>0</v>
      </c>
      <c r="J867" s="303"/>
      <c r="K867" s="1">
        <f>SUM(K863:K866)</f>
        <v>0</v>
      </c>
      <c r="L867" s="303"/>
      <c r="M867" s="1">
        <f>SUM(M863:M866)</f>
        <v>0</v>
      </c>
      <c r="N867" s="1">
        <f>SUM(N863:N866)</f>
        <v>0</v>
      </c>
      <c r="O867" s="86"/>
      <c r="P867" s="119"/>
      <c r="Q867" s="119" t="s">
        <v>135</v>
      </c>
      <c r="R867" s="1">
        <f t="shared" ref="R867" si="764">R863+R864+R865+R866</f>
        <v>0</v>
      </c>
      <c r="S867" s="1" t="s">
        <v>135</v>
      </c>
      <c r="T867" s="1">
        <f t="shared" ref="T867" si="765">T863+T864+T865+T866</f>
        <v>0</v>
      </c>
      <c r="U867" s="1" t="s">
        <v>135</v>
      </c>
      <c r="V867" s="41">
        <f>V863+V864+V865+V866</f>
        <v>0</v>
      </c>
      <c r="W867" s="1">
        <f t="shared" ref="W867" si="766">W863+W864+W865+W866</f>
        <v>0</v>
      </c>
    </row>
    <row r="868" spans="1:23" s="33" customFormat="1" ht="14.25" customHeight="1">
      <c r="A868" s="367"/>
      <c r="B868" s="380"/>
      <c r="C868" s="383"/>
      <c r="D868" s="385" t="s">
        <v>136</v>
      </c>
      <c r="E868" s="2" t="s">
        <v>0</v>
      </c>
      <c r="F868" s="121"/>
      <c r="G868" s="234">
        <v>0</v>
      </c>
      <c r="H868" s="1"/>
      <c r="I868" s="1"/>
      <c r="J868" s="1"/>
      <c r="K868" s="1"/>
      <c r="L868" s="45">
        <v>3291.12</v>
      </c>
      <c r="M868" s="37">
        <f>ROUND(G868*L868,2)</f>
        <v>0</v>
      </c>
      <c r="N868" s="37">
        <f>ROUND(M868,2)</f>
        <v>0</v>
      </c>
      <c r="O868" s="87"/>
      <c r="P868" s="119"/>
      <c r="Q868" s="119">
        <v>523626.91</v>
      </c>
      <c r="R868" s="37">
        <f t="shared" ref="R868:R869" si="767">ROUND((P868*Q868)*1.18,2)</f>
        <v>0</v>
      </c>
      <c r="S868" s="119">
        <v>0</v>
      </c>
      <c r="T868" s="41">
        <v>0</v>
      </c>
      <c r="U868" s="45">
        <v>0</v>
      </c>
      <c r="V868" s="37">
        <f>ROUND(P868*U868,2)</f>
        <v>0</v>
      </c>
      <c r="W868" s="37">
        <f t="shared" ref="W868:W869" si="768">R868</f>
        <v>0</v>
      </c>
    </row>
    <row r="869" spans="1:23" s="33" customFormat="1" ht="14.25" customHeight="1">
      <c r="A869" s="367"/>
      <c r="B869" s="380"/>
      <c r="C869" s="383"/>
      <c r="D869" s="380"/>
      <c r="E869" s="2" t="s">
        <v>1</v>
      </c>
      <c r="F869" s="121"/>
      <c r="G869" s="234">
        <v>0</v>
      </c>
      <c r="H869" s="1"/>
      <c r="I869" s="1"/>
      <c r="J869" s="1"/>
      <c r="K869" s="1"/>
      <c r="L869" s="46">
        <v>3291.12</v>
      </c>
      <c r="M869" s="37">
        <f t="shared" ref="M869" si="769">ROUND(G869*L869,2)</f>
        <v>0</v>
      </c>
      <c r="N869" s="37">
        <f t="shared" ref="N869:N870" si="770">ROUND(M869,2)</f>
        <v>0</v>
      </c>
      <c r="O869" s="87"/>
      <c r="P869" s="119"/>
      <c r="Q869" s="119">
        <v>531211.15</v>
      </c>
      <c r="R869" s="37">
        <f t="shared" si="767"/>
        <v>0</v>
      </c>
      <c r="S869" s="119">
        <v>0</v>
      </c>
      <c r="T869" s="41">
        <v>0</v>
      </c>
      <c r="U869" s="46">
        <v>0</v>
      </c>
      <c r="V869" s="37">
        <f t="shared" ref="V869" si="771">ROUND(P869*U869,2)</f>
        <v>0</v>
      </c>
      <c r="W869" s="37">
        <f t="shared" si="768"/>
        <v>0</v>
      </c>
    </row>
    <row r="870" spans="1:23" s="33" customFormat="1" ht="14.25" customHeight="1">
      <c r="A870" s="367"/>
      <c r="B870" s="380"/>
      <c r="C870" s="383"/>
      <c r="D870" s="380"/>
      <c r="E870" s="2" t="s">
        <v>2</v>
      </c>
      <c r="F870" s="121"/>
      <c r="G870" s="234">
        <v>0</v>
      </c>
      <c r="H870" s="1"/>
      <c r="I870" s="1"/>
      <c r="J870" s="1"/>
      <c r="K870" s="1"/>
      <c r="L870" s="45">
        <v>3291.12</v>
      </c>
      <c r="M870" s="37"/>
      <c r="N870" s="37">
        <f t="shared" si="770"/>
        <v>0</v>
      </c>
      <c r="O870" s="87"/>
      <c r="P870" s="119"/>
      <c r="Q870" s="119">
        <v>943149.53</v>
      </c>
      <c r="R870" s="37">
        <f>ROUND((P870*Q870)*1.18,2)</f>
        <v>0</v>
      </c>
      <c r="S870" s="119"/>
      <c r="T870" s="37">
        <f>ROUND(P870*S870,2)</f>
        <v>0</v>
      </c>
      <c r="U870" s="46">
        <v>0</v>
      </c>
      <c r="V870" s="37"/>
      <c r="W870" s="37">
        <f>R870</f>
        <v>0</v>
      </c>
    </row>
    <row r="871" spans="1:23" s="33" customFormat="1" ht="14.25" customHeight="1">
      <c r="A871" s="367"/>
      <c r="B871" s="380"/>
      <c r="C871" s="383"/>
      <c r="D871" s="380"/>
      <c r="E871" s="2" t="s">
        <v>3</v>
      </c>
      <c r="F871" s="121"/>
      <c r="G871" s="41">
        <v>0.16500000000000001</v>
      </c>
      <c r="H871" s="1"/>
      <c r="I871" s="1"/>
      <c r="J871" s="1"/>
      <c r="K871" s="1"/>
      <c r="L871" s="46">
        <v>3291.12</v>
      </c>
      <c r="M871" s="37">
        <f t="shared" ref="M871" si="772">ROUND(G871*L871,2)</f>
        <v>543.03</v>
      </c>
      <c r="N871" s="37">
        <f>ROUND(M871,2)</f>
        <v>543.03</v>
      </c>
      <c r="O871" s="87"/>
      <c r="P871" s="119"/>
      <c r="Q871" s="119">
        <v>1991941.02</v>
      </c>
      <c r="R871" s="37">
        <f t="shared" ref="R871" si="773">ROUND((P871*Q871)*1.18,2)</f>
        <v>0</v>
      </c>
      <c r="S871" s="1">
        <v>0</v>
      </c>
      <c r="T871" s="41">
        <v>0</v>
      </c>
      <c r="U871" s="46">
        <v>0</v>
      </c>
      <c r="V871" s="37">
        <f t="shared" ref="V871" si="774">ROUND(P871*U871,2)</f>
        <v>0</v>
      </c>
      <c r="W871" s="37">
        <f t="shared" ref="W871" si="775">R871</f>
        <v>0</v>
      </c>
    </row>
    <row r="872" spans="1:23" s="34" customFormat="1" ht="14.25" customHeight="1">
      <c r="A872" s="367"/>
      <c r="B872" s="381"/>
      <c r="C872" s="384"/>
      <c r="D872" s="381"/>
      <c r="E872" s="40" t="s">
        <v>29</v>
      </c>
      <c r="F872" s="2"/>
      <c r="G872" s="1">
        <f>SUM(G868:G871)</f>
        <v>0.16500000000000001</v>
      </c>
      <c r="H872" s="303"/>
      <c r="I872" s="1">
        <f>SUM(I868:I871)</f>
        <v>0</v>
      </c>
      <c r="J872" s="303"/>
      <c r="K872" s="1">
        <f>SUM(K868:K871)</f>
        <v>0</v>
      </c>
      <c r="L872" s="303"/>
      <c r="M872" s="1">
        <f>SUM(M868:M871)</f>
        <v>543.03</v>
      </c>
      <c r="N872" s="1">
        <f>SUM(N868:N871)</f>
        <v>543.03</v>
      </c>
      <c r="O872" s="86"/>
      <c r="P872" s="119"/>
      <c r="Q872" s="119" t="s">
        <v>135</v>
      </c>
      <c r="R872" s="1">
        <f t="shared" ref="R872" si="776">R868+R869+R870+R871</f>
        <v>0</v>
      </c>
      <c r="S872" s="1" t="s">
        <v>135</v>
      </c>
      <c r="T872" s="1">
        <f t="shared" ref="T872" si="777">T868+T869+T870+T871</f>
        <v>0</v>
      </c>
      <c r="U872" s="1" t="s">
        <v>135</v>
      </c>
      <c r="V872" s="41">
        <f>V868+V869+V870+V871</f>
        <v>0</v>
      </c>
      <c r="W872" s="1">
        <f t="shared" ref="W872" si="778">W868+W869+W870+W871</f>
        <v>0</v>
      </c>
    </row>
    <row r="873" spans="1:23" s="33" customFormat="1" ht="14.25" customHeight="1">
      <c r="A873" s="367"/>
      <c r="B873" s="349" t="s">
        <v>138</v>
      </c>
      <c r="C873" s="349"/>
      <c r="D873" s="349"/>
      <c r="E873" s="2" t="s">
        <v>0</v>
      </c>
      <c r="F873" s="121"/>
      <c r="G873" s="234">
        <v>0</v>
      </c>
      <c r="H873" s="234">
        <v>0</v>
      </c>
      <c r="I873" s="37">
        <f>ROUND((G873*H873),2)</f>
        <v>0</v>
      </c>
      <c r="J873" s="234"/>
      <c r="K873" s="37"/>
      <c r="L873" s="37"/>
      <c r="M873" s="37"/>
      <c r="N873" s="37">
        <f>ROUND(I873,2)</f>
        <v>0</v>
      </c>
      <c r="O873" s="87"/>
      <c r="P873" s="119"/>
      <c r="Q873" s="119">
        <v>523626.91</v>
      </c>
      <c r="R873" s="37">
        <f t="shared" ref="R873:R874" si="779">ROUND((P873*Q873)*1.18,2)</f>
        <v>0</v>
      </c>
      <c r="S873" s="119">
        <v>0</v>
      </c>
      <c r="T873" s="41">
        <v>0</v>
      </c>
      <c r="U873" s="45">
        <v>0</v>
      </c>
      <c r="V873" s="37">
        <f>ROUND(P873*U873,2)</f>
        <v>0</v>
      </c>
      <c r="W873" s="37">
        <f t="shared" ref="W873:W874" si="780">R873</f>
        <v>0</v>
      </c>
    </row>
    <row r="874" spans="1:23" s="33" customFormat="1" ht="14.25" customHeight="1">
      <c r="A874" s="367"/>
      <c r="B874" s="349"/>
      <c r="C874" s="349"/>
      <c r="D874" s="349"/>
      <c r="E874" s="2" t="s">
        <v>1</v>
      </c>
      <c r="F874" s="121"/>
      <c r="G874" s="234">
        <v>0</v>
      </c>
      <c r="H874" s="234">
        <v>0</v>
      </c>
      <c r="I874" s="37">
        <f t="shared" ref="I874" si="781">ROUND((G874*H874),2)</f>
        <v>0</v>
      </c>
      <c r="J874" s="234"/>
      <c r="K874" s="37"/>
      <c r="L874" s="37"/>
      <c r="M874" s="37"/>
      <c r="N874" s="37">
        <f>ROUND(I874,2)</f>
        <v>0</v>
      </c>
      <c r="O874" s="87"/>
      <c r="P874" s="119"/>
      <c r="Q874" s="119">
        <v>531211.15</v>
      </c>
      <c r="R874" s="37">
        <f t="shared" si="779"/>
        <v>0</v>
      </c>
      <c r="S874" s="119">
        <v>0</v>
      </c>
      <c r="T874" s="41">
        <v>0</v>
      </c>
      <c r="U874" s="46">
        <v>0</v>
      </c>
      <c r="V874" s="37">
        <f t="shared" ref="V874" si="782">ROUND(P874*U874,2)</f>
        <v>0</v>
      </c>
      <c r="W874" s="37">
        <f t="shared" si="780"/>
        <v>0</v>
      </c>
    </row>
    <row r="875" spans="1:23" s="33" customFormat="1" ht="14.25" customHeight="1">
      <c r="A875" s="367"/>
      <c r="B875" s="349"/>
      <c r="C875" s="349"/>
      <c r="D875" s="349"/>
      <c r="E875" s="2" t="s">
        <v>2</v>
      </c>
      <c r="F875" s="121"/>
      <c r="G875" s="234">
        <v>0.34899999999999998</v>
      </c>
      <c r="H875" s="55">
        <v>1182541.83</v>
      </c>
      <c r="I875" s="37">
        <f>ROUND((G875*H875),2)</f>
        <v>412707.1</v>
      </c>
      <c r="J875" s="234"/>
      <c r="K875" s="37"/>
      <c r="L875" s="37"/>
      <c r="M875" s="37"/>
      <c r="N875" s="37">
        <f>ROUND(I875,2)</f>
        <v>412707.1</v>
      </c>
      <c r="O875" s="87"/>
      <c r="P875" s="119"/>
      <c r="Q875" s="119">
        <v>943149.53</v>
      </c>
      <c r="R875" s="37">
        <f>ROUND((P875*Q875)*1.18,2)</f>
        <v>0</v>
      </c>
      <c r="S875" s="119"/>
      <c r="T875" s="37">
        <f>ROUND(P875*S875,2)</f>
        <v>0</v>
      </c>
      <c r="U875" s="46">
        <v>0</v>
      </c>
      <c r="V875" s="37"/>
      <c r="W875" s="37">
        <f>R875</f>
        <v>0</v>
      </c>
    </row>
    <row r="876" spans="1:23" s="33" customFormat="1" ht="14.25" customHeight="1">
      <c r="A876" s="367"/>
      <c r="B876" s="349"/>
      <c r="C876" s="349"/>
      <c r="D876" s="349"/>
      <c r="E876" s="2" t="s">
        <v>3</v>
      </c>
      <c r="F876" s="121"/>
      <c r="G876" s="234">
        <v>0</v>
      </c>
      <c r="H876" s="55">
        <v>2497539.9300000002</v>
      </c>
      <c r="I876" s="37">
        <f t="shared" ref="I876" si="783">ROUND((G876*H876),2)</f>
        <v>0</v>
      </c>
      <c r="J876" s="1"/>
      <c r="K876" s="37"/>
      <c r="L876" s="37"/>
      <c r="M876" s="37"/>
      <c r="N876" s="37">
        <f>ROUND(I876,2)</f>
        <v>0</v>
      </c>
      <c r="O876" s="87"/>
      <c r="P876" s="119"/>
      <c r="Q876" s="119">
        <v>1991941.02</v>
      </c>
      <c r="R876" s="37">
        <f t="shared" ref="R876" si="784">ROUND((P876*Q876)*1.18,2)</f>
        <v>0</v>
      </c>
      <c r="S876" s="1">
        <v>0</v>
      </c>
      <c r="T876" s="41">
        <v>0</v>
      </c>
      <c r="U876" s="46">
        <v>0</v>
      </c>
      <c r="V876" s="37">
        <f t="shared" ref="V876" si="785">ROUND(P876*U876,2)</f>
        <v>0</v>
      </c>
      <c r="W876" s="37">
        <f t="shared" ref="W876" si="786">R876</f>
        <v>0</v>
      </c>
    </row>
    <row r="877" spans="1:23" s="34" customFormat="1" ht="14.25" customHeight="1">
      <c r="A877" s="367"/>
      <c r="B877" s="349"/>
      <c r="C877" s="349"/>
      <c r="D877" s="349"/>
      <c r="E877" s="40" t="s">
        <v>29</v>
      </c>
      <c r="F877" s="2"/>
      <c r="G877" s="1">
        <f>SUM(G873:G876)</f>
        <v>0.34899999999999998</v>
      </c>
      <c r="H877" s="303"/>
      <c r="I877" s="1">
        <f>SUM(I873:I876)</f>
        <v>412707.1</v>
      </c>
      <c r="J877" s="303"/>
      <c r="K877" s="1">
        <f>SUM(K873:K876)</f>
        <v>0</v>
      </c>
      <c r="L877" s="303"/>
      <c r="M877" s="1">
        <f>SUM(M873:M876)</f>
        <v>0</v>
      </c>
      <c r="N877" s="1">
        <f>SUM(N873:N876)</f>
        <v>412707.1</v>
      </c>
      <c r="O877" s="86"/>
      <c r="P877" s="119"/>
      <c r="Q877" s="119" t="s">
        <v>135</v>
      </c>
      <c r="R877" s="1">
        <f t="shared" ref="R877" si="787">R873+R874+R875+R876</f>
        <v>0</v>
      </c>
      <c r="S877" s="1" t="s">
        <v>135</v>
      </c>
      <c r="T877" s="1">
        <f t="shared" ref="T877" si="788">T873+T874+T875+T876</f>
        <v>0</v>
      </c>
      <c r="U877" s="1" t="s">
        <v>135</v>
      </c>
      <c r="V877" s="41">
        <f>V873+V874+V875+V876</f>
        <v>0</v>
      </c>
      <c r="W877" s="1">
        <f t="shared" ref="W877" si="789">W873+W874+W875+W876</f>
        <v>0</v>
      </c>
    </row>
    <row r="878" spans="1:23" s="33" customFormat="1" ht="14.25" customHeight="1">
      <c r="A878" s="367"/>
      <c r="B878" s="349" t="s">
        <v>139</v>
      </c>
      <c r="C878" s="349"/>
      <c r="D878" s="349"/>
      <c r="E878" s="2" t="s">
        <v>0</v>
      </c>
      <c r="F878" s="121"/>
      <c r="G878" s="234">
        <v>0</v>
      </c>
      <c r="H878" s="234">
        <v>0</v>
      </c>
      <c r="I878" s="234">
        <v>0</v>
      </c>
      <c r="J878" s="234"/>
      <c r="K878" s="37">
        <f>ROUND((G878*J878),2)</f>
        <v>0</v>
      </c>
      <c r="L878" s="45">
        <v>0</v>
      </c>
      <c r="M878" s="37">
        <f>ROUND(G878*L878,2)</f>
        <v>0</v>
      </c>
      <c r="N878" s="37">
        <f>ROUND(K878,2)</f>
        <v>0</v>
      </c>
      <c r="O878" s="87"/>
      <c r="P878" s="119"/>
      <c r="Q878" s="119">
        <v>0</v>
      </c>
      <c r="R878" s="1">
        <v>0</v>
      </c>
      <c r="S878" s="119">
        <v>55.38</v>
      </c>
      <c r="T878" s="37">
        <f t="shared" ref="T878:T879" si="790">ROUND((P878*S878)*1.18,2)</f>
        <v>0</v>
      </c>
      <c r="U878" s="45">
        <v>0</v>
      </c>
      <c r="V878" s="37">
        <f>ROUND(P878*U878,2)</f>
        <v>0</v>
      </c>
      <c r="W878" s="37">
        <f t="shared" ref="W878:W879" si="791">T878</f>
        <v>0</v>
      </c>
    </row>
    <row r="879" spans="1:23" s="33" customFormat="1" ht="14.25" customHeight="1">
      <c r="A879" s="367"/>
      <c r="B879" s="349"/>
      <c r="C879" s="349"/>
      <c r="D879" s="349"/>
      <c r="E879" s="2" t="s">
        <v>1</v>
      </c>
      <c r="F879" s="121"/>
      <c r="G879" s="234">
        <v>0</v>
      </c>
      <c r="H879" s="234">
        <v>0</v>
      </c>
      <c r="I879" s="234">
        <v>0</v>
      </c>
      <c r="J879" s="234"/>
      <c r="K879" s="37">
        <f t="shared" ref="K879:K881" si="792">ROUND((G879*J879),2)</f>
        <v>0</v>
      </c>
      <c r="L879" s="46">
        <v>0</v>
      </c>
      <c r="M879" s="37">
        <f t="shared" ref="M879:M881" si="793">ROUND(G879*L879,2)</f>
        <v>0</v>
      </c>
      <c r="N879" s="37">
        <f t="shared" ref="N879:N881" si="794">ROUND(K879,2)</f>
        <v>0</v>
      </c>
      <c r="O879" s="87"/>
      <c r="P879" s="119"/>
      <c r="Q879" s="119">
        <v>0</v>
      </c>
      <c r="R879" s="1">
        <v>0</v>
      </c>
      <c r="S879" s="119">
        <v>128.41999999999999</v>
      </c>
      <c r="T879" s="37">
        <f t="shared" si="790"/>
        <v>0</v>
      </c>
      <c r="U879" s="46">
        <v>0</v>
      </c>
      <c r="V879" s="37">
        <f t="shared" ref="V879:V881" si="795">ROUND(P879*U879,2)</f>
        <v>0</v>
      </c>
      <c r="W879" s="37">
        <f t="shared" si="791"/>
        <v>0</v>
      </c>
    </row>
    <row r="880" spans="1:23" s="33" customFormat="1" ht="14.25" customHeight="1">
      <c r="A880" s="367"/>
      <c r="B880" s="349"/>
      <c r="C880" s="349"/>
      <c r="D880" s="349"/>
      <c r="E880" s="2" t="s">
        <v>2</v>
      </c>
      <c r="F880" s="121"/>
      <c r="G880" s="234">
        <v>203.46799999999999</v>
      </c>
      <c r="H880" s="234">
        <v>0</v>
      </c>
      <c r="I880" s="234">
        <v>0</v>
      </c>
      <c r="J880" s="234">
        <v>572.33000000000004</v>
      </c>
      <c r="K880" s="37">
        <f t="shared" si="792"/>
        <v>116450.84</v>
      </c>
      <c r="L880" s="46">
        <v>0</v>
      </c>
      <c r="M880" s="37">
        <f t="shared" si="793"/>
        <v>0</v>
      </c>
      <c r="N880" s="37">
        <f t="shared" si="794"/>
        <v>116450.84</v>
      </c>
      <c r="O880" s="87"/>
      <c r="P880" s="119"/>
      <c r="Q880" s="119">
        <v>0</v>
      </c>
      <c r="R880" s="37">
        <f>ROUND(P880*Q880,2)</f>
        <v>0</v>
      </c>
      <c r="S880" s="119">
        <v>382.58</v>
      </c>
      <c r="T880" s="37">
        <f>ROUND((P880*S880)*1.18,2)</f>
        <v>0</v>
      </c>
      <c r="U880" s="46">
        <v>0</v>
      </c>
      <c r="V880" s="37">
        <f t="shared" si="795"/>
        <v>0</v>
      </c>
      <c r="W880" s="37">
        <f>T880</f>
        <v>0</v>
      </c>
    </row>
    <row r="881" spans="1:25" s="33" customFormat="1" ht="14.25" customHeight="1">
      <c r="A881" s="367"/>
      <c r="B881" s="349"/>
      <c r="C881" s="349"/>
      <c r="D881" s="349"/>
      <c r="E881" s="2" t="s">
        <v>3</v>
      </c>
      <c r="F881" s="121"/>
      <c r="G881" s="234">
        <v>0</v>
      </c>
      <c r="H881" s="234">
        <v>0</v>
      </c>
      <c r="I881" s="234">
        <v>0</v>
      </c>
      <c r="J881" s="1">
        <v>1241.1099999999999</v>
      </c>
      <c r="K881" s="37">
        <f t="shared" si="792"/>
        <v>0</v>
      </c>
      <c r="L881" s="46">
        <v>0</v>
      </c>
      <c r="M881" s="37">
        <f t="shared" si="793"/>
        <v>0</v>
      </c>
      <c r="N881" s="37">
        <f t="shared" si="794"/>
        <v>0</v>
      </c>
      <c r="O881" s="87"/>
      <c r="P881" s="119"/>
      <c r="Q881" s="119">
        <v>0</v>
      </c>
      <c r="R881" s="1">
        <v>0</v>
      </c>
      <c r="S881" s="1">
        <v>829.62</v>
      </c>
      <c r="T881" s="37">
        <f>ROUND((P881*S881)*1.18,2)</f>
        <v>0</v>
      </c>
      <c r="U881" s="46">
        <v>0</v>
      </c>
      <c r="V881" s="37">
        <f t="shared" si="795"/>
        <v>0</v>
      </c>
      <c r="W881" s="37">
        <f t="shared" ref="W881" si="796">T881</f>
        <v>0</v>
      </c>
    </row>
    <row r="882" spans="1:25" s="34" customFormat="1" ht="14.25" customHeight="1">
      <c r="A882" s="367"/>
      <c r="B882" s="349"/>
      <c r="C882" s="349"/>
      <c r="D882" s="349"/>
      <c r="E882" s="40" t="s">
        <v>29</v>
      </c>
      <c r="F882" s="2"/>
      <c r="G882" s="1">
        <f>SUM(G878:G881)</f>
        <v>203.46799999999999</v>
      </c>
      <c r="H882" s="303"/>
      <c r="I882" s="1">
        <f>SUM(I878:I881)</f>
        <v>0</v>
      </c>
      <c r="J882" s="303"/>
      <c r="K882" s="1">
        <f>SUM(K878:K881)</f>
        <v>116450.84</v>
      </c>
      <c r="L882" s="303"/>
      <c r="M882" s="1">
        <f>SUM(M878:M881)</f>
        <v>0</v>
      </c>
      <c r="N882" s="1">
        <f>SUM(N878:N881)</f>
        <v>116450.84</v>
      </c>
      <c r="O882" s="86"/>
      <c r="P882" s="119"/>
      <c r="Q882" s="119" t="s">
        <v>135</v>
      </c>
      <c r="R882" s="1">
        <f>R878+R879+R880+R881</f>
        <v>0</v>
      </c>
      <c r="S882" s="1" t="s">
        <v>135</v>
      </c>
      <c r="T882" s="1">
        <f t="shared" ref="T882" si="797">T878+T879+T880+T881</f>
        <v>0</v>
      </c>
      <c r="U882" s="1" t="s">
        <v>135</v>
      </c>
      <c r="V882" s="41">
        <f>V878+V879+V880+V881</f>
        <v>0</v>
      </c>
      <c r="W882" s="1">
        <f t="shared" ref="W882" si="798">W878+W879+W880+W881</f>
        <v>0</v>
      </c>
    </row>
    <row r="883" spans="1:25" s="33" customFormat="1" ht="14.25" customHeight="1">
      <c r="A883" s="367"/>
      <c r="B883" s="349" t="s">
        <v>28</v>
      </c>
      <c r="C883" s="349"/>
      <c r="D883" s="349"/>
      <c r="E883" s="2" t="s">
        <v>0</v>
      </c>
      <c r="F883" s="121"/>
      <c r="G883" s="234">
        <v>0</v>
      </c>
      <c r="H883" s="234">
        <v>0</v>
      </c>
      <c r="I883" s="1">
        <v>0</v>
      </c>
      <c r="J883" s="234">
        <v>0</v>
      </c>
      <c r="K883" s="41">
        <v>0</v>
      </c>
      <c r="L883" s="45">
        <v>1216.99</v>
      </c>
      <c r="M883" s="37">
        <f>ROUND(G883*L883,2)</f>
        <v>0</v>
      </c>
      <c r="N883" s="37">
        <f>ROUND(M883,2)</f>
        <v>0</v>
      </c>
      <c r="O883" s="87"/>
      <c r="P883" s="119"/>
      <c r="Q883" s="119">
        <v>0</v>
      </c>
      <c r="R883" s="1">
        <v>0</v>
      </c>
      <c r="S883" s="119">
        <v>0</v>
      </c>
      <c r="T883" s="41">
        <v>0</v>
      </c>
      <c r="U883" s="45">
        <v>960.74</v>
      </c>
      <c r="V883" s="37">
        <f>ROUND(P883*U883,2)</f>
        <v>0</v>
      </c>
      <c r="W883" s="37">
        <f>ROUND(V883*1.18,2)</f>
        <v>0</v>
      </c>
    </row>
    <row r="884" spans="1:25" s="33" customFormat="1" ht="14.25" customHeight="1">
      <c r="A884" s="367"/>
      <c r="B884" s="349"/>
      <c r="C884" s="349"/>
      <c r="D884" s="349"/>
      <c r="E884" s="2" t="s">
        <v>1</v>
      </c>
      <c r="F884" s="121"/>
      <c r="G884" s="234">
        <v>0</v>
      </c>
      <c r="H884" s="234">
        <v>0</v>
      </c>
      <c r="I884" s="1">
        <v>0</v>
      </c>
      <c r="J884" s="234">
        <v>0</v>
      </c>
      <c r="K884" s="41">
        <v>0</v>
      </c>
      <c r="L884" s="46">
        <v>1392.09</v>
      </c>
      <c r="M884" s="37">
        <f t="shared" ref="M884:M886" si="799">ROUND(G884*L884,2)</f>
        <v>0</v>
      </c>
      <c r="N884" s="37">
        <f t="shared" ref="N884:N885" si="800">ROUND(M884,2)</f>
        <v>0</v>
      </c>
      <c r="O884" s="87"/>
      <c r="P884" s="119"/>
      <c r="Q884" s="119">
        <v>0</v>
      </c>
      <c r="R884" s="1">
        <v>0</v>
      </c>
      <c r="S884" s="119">
        <v>0</v>
      </c>
      <c r="T884" s="41">
        <v>0</v>
      </c>
      <c r="U884" s="46">
        <v>1098.97</v>
      </c>
      <c r="V884" s="37">
        <f t="shared" ref="V884:V886" si="801">ROUND(P884*U884,2)</f>
        <v>0</v>
      </c>
      <c r="W884" s="37">
        <f t="shared" ref="W884:W886" si="802">ROUND(V884*1.18,2)</f>
        <v>0</v>
      </c>
    </row>
    <row r="885" spans="1:25" s="33" customFormat="1" ht="14.25" customHeight="1">
      <c r="A885" s="367"/>
      <c r="B885" s="349"/>
      <c r="C885" s="349"/>
      <c r="D885" s="349"/>
      <c r="E885" s="2" t="s">
        <v>2</v>
      </c>
      <c r="F885" s="121"/>
      <c r="G885" s="234">
        <f>1845.633-546.213+1049.672</f>
        <v>2349.0920000000001</v>
      </c>
      <c r="H885" s="234">
        <v>0</v>
      </c>
      <c r="I885" s="1">
        <v>0</v>
      </c>
      <c r="J885" s="234">
        <v>0</v>
      </c>
      <c r="K885" s="41">
        <v>0</v>
      </c>
      <c r="L885" s="46">
        <v>2719.02</v>
      </c>
      <c r="M885" s="37">
        <f t="shared" si="799"/>
        <v>6387228.1299999999</v>
      </c>
      <c r="N885" s="37">
        <f t="shared" si="800"/>
        <v>6387228.1299999999</v>
      </c>
      <c r="O885" s="87"/>
      <c r="P885" s="119"/>
      <c r="Q885" s="119">
        <v>0</v>
      </c>
      <c r="R885" s="1">
        <v>0</v>
      </c>
      <c r="S885" s="119">
        <v>0</v>
      </c>
      <c r="T885" s="41">
        <v>0</v>
      </c>
      <c r="U885" s="46">
        <v>2146.48</v>
      </c>
      <c r="V885" s="37">
        <f t="shared" si="801"/>
        <v>0</v>
      </c>
      <c r="W885" s="37">
        <f t="shared" si="802"/>
        <v>0</v>
      </c>
    </row>
    <row r="886" spans="1:25" s="33" customFormat="1" ht="14.25" customHeight="1">
      <c r="A886" s="367"/>
      <c r="B886" s="349"/>
      <c r="C886" s="349"/>
      <c r="D886" s="349"/>
      <c r="E886" s="2" t="s">
        <v>3</v>
      </c>
      <c r="F886" s="121"/>
      <c r="G886" s="234">
        <v>70.230999999999995</v>
      </c>
      <c r="H886" s="234">
        <v>0</v>
      </c>
      <c r="I886" s="1">
        <v>0</v>
      </c>
      <c r="J886" s="1">
        <v>0</v>
      </c>
      <c r="K886" s="41">
        <v>0</v>
      </c>
      <c r="L886" s="46">
        <v>5369.54</v>
      </c>
      <c r="M886" s="37">
        <f t="shared" si="799"/>
        <v>377108.16</v>
      </c>
      <c r="N886" s="37">
        <f>ROUND(M886,2)</f>
        <v>377108.16</v>
      </c>
      <c r="O886" s="87"/>
      <c r="P886" s="119"/>
      <c r="Q886" s="119">
        <v>0</v>
      </c>
      <c r="R886" s="1">
        <v>0</v>
      </c>
      <c r="S886" s="1">
        <v>0</v>
      </c>
      <c r="T886" s="41">
        <v>0</v>
      </c>
      <c r="U886" s="46">
        <v>4238.8999999999996</v>
      </c>
      <c r="V886" s="37">
        <f t="shared" si="801"/>
        <v>0</v>
      </c>
      <c r="W886" s="37">
        <f t="shared" si="802"/>
        <v>0</v>
      </c>
    </row>
    <row r="887" spans="1:25" s="34" customFormat="1" ht="14.25" customHeight="1">
      <c r="A887" s="367"/>
      <c r="B887" s="349"/>
      <c r="C887" s="349"/>
      <c r="D887" s="349"/>
      <c r="E887" s="40" t="s">
        <v>29</v>
      </c>
      <c r="F887" s="2"/>
      <c r="G887" s="1">
        <f>SUM(G883:G886)</f>
        <v>2419.3230000000003</v>
      </c>
      <c r="H887" s="303"/>
      <c r="I887" s="1">
        <f>SUM(I883:I886)</f>
        <v>0</v>
      </c>
      <c r="J887" s="303"/>
      <c r="K887" s="1">
        <f>SUM(K883:K886)</f>
        <v>0</v>
      </c>
      <c r="L887" s="303"/>
      <c r="M887" s="1">
        <f>SUM(M883:M886)</f>
        <v>6764336.29</v>
      </c>
      <c r="N887" s="1">
        <f>SUM(N883:N886)</f>
        <v>6764336.29</v>
      </c>
      <c r="O887" s="86"/>
      <c r="P887" s="119">
        <f t="shared" ref="P887" si="803">P883+P884+P885+P886</f>
        <v>0</v>
      </c>
      <c r="Q887" s="119" t="s">
        <v>135</v>
      </c>
      <c r="R887" s="1">
        <f t="shared" ref="R887" si="804">R883+R884+R885+R886</f>
        <v>0</v>
      </c>
      <c r="S887" s="1" t="s">
        <v>135</v>
      </c>
      <c r="T887" s="1">
        <f t="shared" ref="T887" si="805">T883+T884+T885+T886</f>
        <v>0</v>
      </c>
      <c r="U887" s="1" t="s">
        <v>135</v>
      </c>
      <c r="V887" s="41">
        <f>V883+V884+V885+V886</f>
        <v>0</v>
      </c>
      <c r="W887" s="1">
        <f t="shared" ref="W887" si="806">W883+W884+W885+W886</f>
        <v>0</v>
      </c>
    </row>
    <row r="888" spans="1:25" s="33" customFormat="1" ht="12.75" customHeight="1">
      <c r="A888" s="357"/>
      <c r="B888" s="359" t="s">
        <v>405</v>
      </c>
      <c r="C888" s="359"/>
      <c r="D888" s="359"/>
      <c r="E888" s="42" t="s">
        <v>0</v>
      </c>
      <c r="F888" s="97">
        <f>G888/744</f>
        <v>0</v>
      </c>
      <c r="G888" s="48">
        <f>G783+G788+G793+G798+G803+G808+G813+G818+G823+G828+G833+G838+G843+G848+G853+G858+G863+G868+G878+G883</f>
        <v>0</v>
      </c>
      <c r="H888" s="302">
        <v>0</v>
      </c>
      <c r="I888" s="43">
        <f>I873+I878</f>
        <v>0</v>
      </c>
      <c r="J888" s="302">
        <v>0</v>
      </c>
      <c r="K888" s="43">
        <f>K873+K878</f>
        <v>0</v>
      </c>
      <c r="L888" s="302">
        <v>0</v>
      </c>
      <c r="M888" s="48">
        <f>M783+M788+M793+M798+M803+M808+M813+M818+M823+M828+M833+M838+M843+M848+M853+M858+M863+M868+M883</f>
        <v>0</v>
      </c>
      <c r="N888" s="48">
        <f>N783+N788+N793+N798+N803+N808+N813+N818+N823+N828+N833+N838+N843+N848+N853+N858+N863+N868+N873+N878+N883</f>
        <v>0</v>
      </c>
      <c r="O888" s="88"/>
      <c r="P888" s="48">
        <f>P783+P788+P793+P798+P803+P808+P813+P818+P853+P858+P878+P883</f>
        <v>0</v>
      </c>
      <c r="Q888" s="120">
        <v>0</v>
      </c>
      <c r="R888" s="43">
        <f>R783+R788+R793+R798+R803+R808+R813+R818+R853+R858+R873+R878+R883</f>
        <v>0</v>
      </c>
      <c r="S888" s="120">
        <v>0</v>
      </c>
      <c r="T888" s="43">
        <f>T783+T788+T793+T798+T803+T808+T813+T818+T853+T858+T873+T878+T883</f>
        <v>0</v>
      </c>
      <c r="U888" s="120">
        <v>0</v>
      </c>
      <c r="V888" s="43">
        <f t="shared" ref="V888:W891" si="807">V783+V788+V793+V798+V803+V808+V813+V818+V853+V858+V873+V878+V883</f>
        <v>0</v>
      </c>
      <c r="W888" s="80">
        <f t="shared" si="807"/>
        <v>0</v>
      </c>
    </row>
    <row r="889" spans="1:25" s="33" customFormat="1" ht="12.75" customHeight="1">
      <c r="A889" s="358"/>
      <c r="B889" s="359"/>
      <c r="C889" s="359"/>
      <c r="D889" s="359"/>
      <c r="E889" s="42" t="s">
        <v>1</v>
      </c>
      <c r="F889" s="97">
        <f t="shared" ref="F889:F891" si="808">G889/744</f>
        <v>0</v>
      </c>
      <c r="G889" s="48">
        <f t="shared" ref="G889:G891" si="809">G784+G789+G794+G799+G804+G809+G814+G819+G824+G829+G834+G839+G844+G849+G854+G859+G864+G869+G879+G884</f>
        <v>0</v>
      </c>
      <c r="H889" s="302">
        <v>0</v>
      </c>
      <c r="I889" s="43">
        <f t="shared" ref="I889:I891" si="810">I874+I879</f>
        <v>0</v>
      </c>
      <c r="J889" s="302">
        <v>0</v>
      </c>
      <c r="K889" s="43">
        <f t="shared" ref="K889:K891" si="811">K874+K879</f>
        <v>0</v>
      </c>
      <c r="L889" s="302">
        <v>0</v>
      </c>
      <c r="M889" s="48">
        <f t="shared" ref="M889:M890" si="812">M784+M789+M794+M799+M804+M809+M814+M819+M824+M829+M834+M839+M844+M849+M854+M859+M864+M869+M884</f>
        <v>0</v>
      </c>
      <c r="N889" s="48">
        <f t="shared" ref="N889:N890" si="813">N784+N789+N794+N799+N804+N809+N814+N819+N824+N829+N834+N839+N844+N849+N854+N859+N864+N869+N874+N879+N884</f>
        <v>0</v>
      </c>
      <c r="O889" s="88"/>
      <c r="P889" s="48">
        <f>P784+P789+P794+P799+P804+P809+P814+P819+P854+P859+P879+P884</f>
        <v>0</v>
      </c>
      <c r="Q889" s="120">
        <v>0</v>
      </c>
      <c r="R889" s="43">
        <f>R784+R789+R794+R799+R804+R809+R814+R819+R854+R859+R874+R879+R884</f>
        <v>0</v>
      </c>
      <c r="S889" s="120">
        <v>0</v>
      </c>
      <c r="T889" s="43">
        <f>T784+T789+T794+T799+T804+T809+T814+T819+T854+T859+T874+T879+T884</f>
        <v>0</v>
      </c>
      <c r="U889" s="120">
        <v>0</v>
      </c>
      <c r="V889" s="43">
        <f t="shared" si="807"/>
        <v>0</v>
      </c>
      <c r="W889" s="80">
        <f t="shared" si="807"/>
        <v>0</v>
      </c>
    </row>
    <row r="890" spans="1:25" s="33" customFormat="1" ht="12.75" customHeight="1">
      <c r="A890" s="358"/>
      <c r="B890" s="359"/>
      <c r="C890" s="359"/>
      <c r="D890" s="359"/>
      <c r="E890" s="42" t="s">
        <v>2</v>
      </c>
      <c r="F890" s="97">
        <f t="shared" si="808"/>
        <v>3.73933064516129</v>
      </c>
      <c r="G890" s="48">
        <f>G785+G790+G795+G800+G805+G810+G815+G820+G825+G830+G835+G840+G845+G850+G855+G860+G865+G870+G880+G885</f>
        <v>2782.0619999999999</v>
      </c>
      <c r="H890" s="302">
        <v>0</v>
      </c>
      <c r="I890" s="43">
        <f>I875+I880</f>
        <v>412707.1</v>
      </c>
      <c r="J890" s="302">
        <v>0</v>
      </c>
      <c r="K890" s="43">
        <f t="shared" si="811"/>
        <v>116450.84</v>
      </c>
      <c r="L890" s="302">
        <v>0</v>
      </c>
      <c r="M890" s="48">
        <f t="shared" si="812"/>
        <v>6834947.1799999997</v>
      </c>
      <c r="N890" s="48">
        <f t="shared" si="813"/>
        <v>7364105.1200000001</v>
      </c>
      <c r="O890" s="88"/>
      <c r="P890" s="48">
        <f>P785+P790+P795+P800+P805+P810+P815+P820+P855+P860+P880+P885</f>
        <v>0</v>
      </c>
      <c r="Q890" s="120">
        <v>0</v>
      </c>
      <c r="R890" s="43">
        <f>R785+R790+R795+R800+R805+R810+R815+R820+R855+R860+R875+R880+R885</f>
        <v>0</v>
      </c>
      <c r="S890" s="120">
        <v>0</v>
      </c>
      <c r="T890" s="43">
        <f>T785+T790+T795+T800+T805+T810+T815+T820+T855+T860+T875+T880+T885</f>
        <v>0</v>
      </c>
      <c r="U890" s="120">
        <v>0</v>
      </c>
      <c r="V890" s="43">
        <f t="shared" si="807"/>
        <v>0</v>
      </c>
      <c r="W890" s="80">
        <f t="shared" si="807"/>
        <v>0</v>
      </c>
    </row>
    <row r="891" spans="1:25" s="33" customFormat="1" ht="12.75" customHeight="1">
      <c r="A891" s="358"/>
      <c r="B891" s="359"/>
      <c r="C891" s="359"/>
      <c r="D891" s="359"/>
      <c r="E891" s="42" t="s">
        <v>3</v>
      </c>
      <c r="F891" s="97">
        <f t="shared" si="808"/>
        <v>1.7144448924731184</v>
      </c>
      <c r="G891" s="48">
        <f t="shared" si="809"/>
        <v>1275.547</v>
      </c>
      <c r="H891" s="302">
        <v>0</v>
      </c>
      <c r="I891" s="43">
        <f t="shared" si="810"/>
        <v>0</v>
      </c>
      <c r="J891" s="39">
        <v>0</v>
      </c>
      <c r="K891" s="43">
        <f t="shared" si="811"/>
        <v>0</v>
      </c>
      <c r="L891" s="39">
        <v>0</v>
      </c>
      <c r="M891" s="48">
        <f>M786+M791+M796+M801+M806+M811+M816+M821+M826+M831+M836+M841+M846+M851+M856+M861+M866+M871+M886</f>
        <v>2865632.2600000002</v>
      </c>
      <c r="N891" s="48">
        <f>N786+N791+N796+N801+N806+N811+N816+N821+N826+N831+N836+N841+N846+N851+N856+N861+N866+N871+N876+N881+N886</f>
        <v>2865632.2600000002</v>
      </c>
      <c r="O891" s="88"/>
      <c r="P891" s="48">
        <f>P786+P791+P796+P801+P806+P811+P816+P821+P856+P861+P881+P886</f>
        <v>0</v>
      </c>
      <c r="Q891" s="120">
        <v>0</v>
      </c>
      <c r="R891" s="43">
        <f>R786+R791+R796+R801+R806+R811+R816+R821+R856+R861+R876+R881+R886</f>
        <v>0</v>
      </c>
      <c r="S891" s="39">
        <v>0</v>
      </c>
      <c r="T891" s="43">
        <f>T786+T791+T796+T801+T806+T811+T816+T821+T856+T861+T876+T881+T886</f>
        <v>0</v>
      </c>
      <c r="U891" s="39">
        <v>0</v>
      </c>
      <c r="V891" s="43">
        <f t="shared" si="807"/>
        <v>0</v>
      </c>
      <c r="W891" s="80">
        <f t="shared" si="807"/>
        <v>0</v>
      </c>
    </row>
    <row r="892" spans="1:25" s="34" customFormat="1" ht="12.75" customHeight="1" thickBot="1">
      <c r="A892" s="386"/>
      <c r="B892" s="359"/>
      <c r="C892" s="359"/>
      <c r="D892" s="359"/>
      <c r="E892" s="38" t="s">
        <v>29</v>
      </c>
      <c r="F892" s="48">
        <f>F888+F889+F890+F891</f>
        <v>5.4537755376344084</v>
      </c>
      <c r="G892" s="48">
        <f>G888+G889+G890+G891</f>
        <v>4057.6089999999999</v>
      </c>
      <c r="H892" s="302" t="s">
        <v>135</v>
      </c>
      <c r="I892" s="43">
        <f>I888+I889+I890+I891</f>
        <v>412707.1</v>
      </c>
      <c r="J892" s="39" t="s">
        <v>135</v>
      </c>
      <c r="K892" s="43">
        <f>K888+K889+K890+K891</f>
        <v>116450.84</v>
      </c>
      <c r="L892" s="39" t="s">
        <v>135</v>
      </c>
      <c r="M892" s="43">
        <f>M888+M889+M890+M891</f>
        <v>9700579.4399999995</v>
      </c>
      <c r="N892" s="48">
        <f>N888+N889+N890+N891</f>
        <v>10229737.380000001</v>
      </c>
      <c r="O892" s="89"/>
      <c r="P892" s="48">
        <f>P888+P889+P890+P891</f>
        <v>0</v>
      </c>
      <c r="Q892" s="120" t="s">
        <v>135</v>
      </c>
      <c r="R892" s="43">
        <f>R888+R889+R890+R891</f>
        <v>0</v>
      </c>
      <c r="S892" s="39" t="s">
        <v>135</v>
      </c>
      <c r="T892" s="43">
        <f>T888+T889+T890+T891</f>
        <v>0</v>
      </c>
      <c r="U892" s="39" t="s">
        <v>135</v>
      </c>
      <c r="V892" s="43">
        <f>V888+V889+V890+V891</f>
        <v>0</v>
      </c>
      <c r="W892" s="80">
        <f>W888+W889+W890+W891</f>
        <v>0</v>
      </c>
      <c r="X892" s="34">
        <v>4057.6086184460992</v>
      </c>
      <c r="Y892" s="132">
        <f>G892-X892</f>
        <v>3.8155390075189644E-4</v>
      </c>
    </row>
    <row r="893" spans="1:25" s="33" customFormat="1" ht="14.25" customHeight="1">
      <c r="A893" s="366" t="s">
        <v>224</v>
      </c>
      <c r="B893" s="378" t="s">
        <v>30</v>
      </c>
      <c r="C893" s="368" t="s">
        <v>35</v>
      </c>
      <c r="D893" s="370" t="s">
        <v>47</v>
      </c>
      <c r="E893" s="63" t="s">
        <v>0</v>
      </c>
      <c r="F893" s="63"/>
      <c r="G893" s="2"/>
      <c r="H893" s="303"/>
      <c r="I893" s="1"/>
      <c r="J893" s="303"/>
      <c r="K893" s="1"/>
      <c r="L893" s="303">
        <v>832.78</v>
      </c>
      <c r="M893" s="37">
        <f t="shared" ref="M893:M894" si="814">ROUND(G893*L893,2)</f>
        <v>0</v>
      </c>
      <c r="N893" s="37">
        <f>ROUND(M893,2)</f>
        <v>0</v>
      </c>
      <c r="O893" s="86"/>
      <c r="P893" s="2"/>
      <c r="Q893" s="119"/>
      <c r="R893" s="1"/>
      <c r="S893" s="119"/>
      <c r="T893" s="1"/>
      <c r="U893" s="119"/>
      <c r="V893" s="41"/>
      <c r="W893" s="1"/>
    </row>
    <row r="894" spans="1:25" s="33" customFormat="1" ht="14.25" customHeight="1">
      <c r="A894" s="367"/>
      <c r="B894" s="379"/>
      <c r="C894" s="369"/>
      <c r="D894" s="349"/>
      <c r="E894" s="2" t="s">
        <v>1</v>
      </c>
      <c r="F894" s="2"/>
      <c r="G894" s="2"/>
      <c r="H894" s="303"/>
      <c r="I894" s="1"/>
      <c r="J894" s="303"/>
      <c r="K894" s="1"/>
      <c r="L894" s="303">
        <v>832.78</v>
      </c>
      <c r="M894" s="37">
        <f t="shared" si="814"/>
        <v>0</v>
      </c>
      <c r="N894" s="37">
        <f t="shared" ref="N894:N896" si="815">ROUND(M894,2)</f>
        <v>0</v>
      </c>
      <c r="O894" s="86"/>
      <c r="P894" s="2"/>
      <c r="Q894" s="119"/>
      <c r="R894" s="1"/>
      <c r="S894" s="119"/>
      <c r="T894" s="1"/>
      <c r="U894" s="119"/>
      <c r="V894" s="41"/>
      <c r="W894" s="1"/>
    </row>
    <row r="895" spans="1:25" s="33" customFormat="1" ht="14.25" customHeight="1">
      <c r="A895" s="367"/>
      <c r="B895" s="379"/>
      <c r="C895" s="369"/>
      <c r="D895" s="349"/>
      <c r="E895" s="2" t="s">
        <v>2</v>
      </c>
      <c r="F895" s="2"/>
      <c r="G895" s="2">
        <v>0</v>
      </c>
      <c r="H895" s="303"/>
      <c r="I895" s="1"/>
      <c r="J895" s="303"/>
      <c r="K895" s="1"/>
      <c r="L895" s="303">
        <v>832.78</v>
      </c>
      <c r="M895" s="37">
        <f>ROUND(G895*L895,2)</f>
        <v>0</v>
      </c>
      <c r="N895" s="37">
        <f t="shared" si="815"/>
        <v>0</v>
      </c>
      <c r="O895" s="86"/>
      <c r="P895" s="2"/>
      <c r="Q895" s="119"/>
      <c r="R895" s="1"/>
      <c r="S895" s="119"/>
      <c r="T895" s="1"/>
      <c r="U895" s="119">
        <v>810.42</v>
      </c>
      <c r="V895" s="37">
        <f>ROUND(P895*U895,2)</f>
        <v>0</v>
      </c>
      <c r="W895" s="37">
        <f>ROUND(V895*1.18,2)</f>
        <v>0</v>
      </c>
    </row>
    <row r="896" spans="1:25" s="33" customFormat="1" ht="14.25" customHeight="1">
      <c r="A896" s="367"/>
      <c r="B896" s="379"/>
      <c r="C896" s="369"/>
      <c r="D896" s="349"/>
      <c r="E896" s="2" t="s">
        <v>3</v>
      </c>
      <c r="F896" s="2"/>
      <c r="G896" s="2"/>
      <c r="H896" s="303"/>
      <c r="I896" s="1"/>
      <c r="J896" s="303"/>
      <c r="K896" s="1"/>
      <c r="L896" s="303">
        <v>832.78</v>
      </c>
      <c r="M896" s="37">
        <f t="shared" ref="M896" si="816">ROUND(G896*L896,2)</f>
        <v>0</v>
      </c>
      <c r="N896" s="37">
        <f t="shared" si="815"/>
        <v>0</v>
      </c>
      <c r="O896" s="86"/>
      <c r="P896" s="2"/>
      <c r="Q896" s="119"/>
      <c r="R896" s="1"/>
      <c r="S896" s="119"/>
      <c r="T896" s="1"/>
      <c r="U896" s="119"/>
      <c r="V896" s="41"/>
      <c r="W896" s="1"/>
    </row>
    <row r="897" spans="1:23" s="33" customFormat="1" ht="14.25" customHeight="1">
      <c r="A897" s="367"/>
      <c r="B897" s="379"/>
      <c r="C897" s="369"/>
      <c r="D897" s="349"/>
      <c r="E897" s="2" t="s">
        <v>29</v>
      </c>
      <c r="F897" s="2"/>
      <c r="G897" s="1">
        <f>SUM(G893:G896)</f>
        <v>0</v>
      </c>
      <c r="H897" s="303"/>
      <c r="I897" s="1">
        <f>SUM(I893:I896)</f>
        <v>0</v>
      </c>
      <c r="J897" s="303"/>
      <c r="K897" s="1">
        <f>SUM(K893:K896)</f>
        <v>0</v>
      </c>
      <c r="L897" s="303"/>
      <c r="M897" s="1">
        <f>SUM(M893:M896)</f>
        <v>0</v>
      </c>
      <c r="N897" s="1">
        <f>SUM(N893:N896)</f>
        <v>0</v>
      </c>
      <c r="O897" s="86"/>
      <c r="P897" s="2"/>
      <c r="Q897" s="119"/>
      <c r="R897" s="1"/>
      <c r="S897" s="119"/>
      <c r="T897" s="1"/>
      <c r="U897" s="119"/>
      <c r="V897" s="41"/>
      <c r="W897" s="1"/>
    </row>
    <row r="898" spans="1:23" s="95" customFormat="1" ht="14.25" customHeight="1">
      <c r="A898" s="367"/>
      <c r="B898" s="379"/>
      <c r="C898" s="369"/>
      <c r="D898" s="349" t="s">
        <v>33</v>
      </c>
      <c r="E898" s="2" t="s">
        <v>0</v>
      </c>
      <c r="F898" s="2"/>
      <c r="G898" s="2"/>
      <c r="H898" s="303"/>
      <c r="I898" s="1"/>
      <c r="J898" s="303"/>
      <c r="K898" s="1"/>
      <c r="L898" s="303">
        <v>1982.78</v>
      </c>
      <c r="M898" s="37">
        <f t="shared" ref="M898:M899" si="817">ROUND(G898*L898,2)</f>
        <v>0</v>
      </c>
      <c r="N898" s="37">
        <f>ROUND(M898,2)</f>
        <v>0</v>
      </c>
      <c r="O898" s="86"/>
      <c r="P898" s="2"/>
      <c r="Q898" s="119"/>
      <c r="R898" s="1"/>
      <c r="S898" s="119"/>
      <c r="T898" s="1"/>
      <c r="U898" s="119"/>
      <c r="V898" s="41"/>
      <c r="W898" s="1"/>
    </row>
    <row r="899" spans="1:23" s="95" customFormat="1" ht="14.25" customHeight="1">
      <c r="A899" s="367"/>
      <c r="B899" s="379"/>
      <c r="C899" s="369"/>
      <c r="D899" s="349"/>
      <c r="E899" s="2" t="s">
        <v>1</v>
      </c>
      <c r="F899" s="2"/>
      <c r="G899" s="2"/>
      <c r="H899" s="303"/>
      <c r="I899" s="1"/>
      <c r="J899" s="303"/>
      <c r="K899" s="1"/>
      <c r="L899" s="303">
        <v>1982.78</v>
      </c>
      <c r="M899" s="37">
        <f t="shared" si="817"/>
        <v>0</v>
      </c>
      <c r="N899" s="37">
        <f t="shared" ref="N899:N901" si="818">ROUND(M899,2)</f>
        <v>0</v>
      </c>
      <c r="O899" s="86"/>
      <c r="P899" s="2"/>
      <c r="Q899" s="119"/>
      <c r="R899" s="1"/>
      <c r="S899" s="119"/>
      <c r="T899" s="1"/>
      <c r="U899" s="119"/>
      <c r="V899" s="41"/>
      <c r="W899" s="1"/>
    </row>
    <row r="900" spans="1:23" s="95" customFormat="1" ht="14.25" customHeight="1">
      <c r="A900" s="367"/>
      <c r="B900" s="379"/>
      <c r="C900" s="369"/>
      <c r="D900" s="349"/>
      <c r="E900" s="2" t="s">
        <v>2</v>
      </c>
      <c r="F900" s="2"/>
      <c r="G900" s="2">
        <v>34.119999999999997</v>
      </c>
      <c r="H900" s="303"/>
      <c r="I900" s="1"/>
      <c r="J900" s="303"/>
      <c r="K900" s="1"/>
      <c r="L900" s="303">
        <v>1982.78</v>
      </c>
      <c r="M900" s="37">
        <f>ROUND(G900*L900,2)</f>
        <v>67652.45</v>
      </c>
      <c r="N900" s="37">
        <f>ROUND(M900,2)</f>
        <v>67652.45</v>
      </c>
      <c r="O900" s="86"/>
      <c r="P900" s="2"/>
      <c r="Q900" s="119"/>
      <c r="R900" s="1"/>
      <c r="S900" s="119"/>
      <c r="T900" s="1"/>
      <c r="U900" s="119">
        <v>1649.4</v>
      </c>
      <c r="V900" s="37">
        <f>ROUND(P900*U900,2)</f>
        <v>0</v>
      </c>
      <c r="W900" s="37">
        <f>ROUND(V900*1.18,2)</f>
        <v>0</v>
      </c>
    </row>
    <row r="901" spans="1:23" s="95" customFormat="1" ht="14.25" customHeight="1">
      <c r="A901" s="367"/>
      <c r="B901" s="379"/>
      <c r="C901" s="369"/>
      <c r="D901" s="349"/>
      <c r="E901" s="2" t="s">
        <v>3</v>
      </c>
      <c r="F901" s="2"/>
      <c r="G901" s="2">
        <v>0</v>
      </c>
      <c r="H901" s="303"/>
      <c r="I901" s="1"/>
      <c r="J901" s="303"/>
      <c r="K901" s="1"/>
      <c r="L901" s="303">
        <v>1982.78</v>
      </c>
      <c r="M901" s="37">
        <f t="shared" ref="M901" si="819">ROUND(G901*L901,2)</f>
        <v>0</v>
      </c>
      <c r="N901" s="37">
        <f t="shared" si="818"/>
        <v>0</v>
      </c>
      <c r="O901" s="86"/>
      <c r="P901" s="2"/>
      <c r="Q901" s="119"/>
      <c r="R901" s="1"/>
      <c r="S901" s="119"/>
      <c r="T901" s="1"/>
      <c r="U901" s="119"/>
      <c r="V901" s="41"/>
      <c r="W901" s="1"/>
    </row>
    <row r="902" spans="1:23" s="95" customFormat="1" ht="14.25" customHeight="1">
      <c r="A902" s="367"/>
      <c r="B902" s="379"/>
      <c r="C902" s="369"/>
      <c r="D902" s="349"/>
      <c r="E902" s="2" t="s">
        <v>29</v>
      </c>
      <c r="F902" s="2"/>
      <c r="G902" s="1">
        <f>SUM(G898:G901)</f>
        <v>34.119999999999997</v>
      </c>
      <c r="H902" s="303"/>
      <c r="I902" s="1">
        <f>SUM(I898:I901)</f>
        <v>0</v>
      </c>
      <c r="J902" s="303"/>
      <c r="K902" s="1">
        <f>SUM(K898:K901)</f>
        <v>0</v>
      </c>
      <c r="L902" s="303"/>
      <c r="M902" s="1">
        <f>SUM(M898:M901)</f>
        <v>67652.45</v>
      </c>
      <c r="N902" s="1">
        <f>SUM(N898:N901)</f>
        <v>67652.45</v>
      </c>
      <c r="O902" s="86"/>
      <c r="P902" s="2"/>
      <c r="Q902" s="119"/>
      <c r="R902" s="1"/>
      <c r="S902" s="119"/>
      <c r="T902" s="1"/>
      <c r="U902" s="119"/>
      <c r="V902" s="41"/>
      <c r="W902" s="1"/>
    </row>
    <row r="903" spans="1:23" s="95" customFormat="1" ht="14.25" customHeight="1">
      <c r="A903" s="367"/>
      <c r="B903" s="379"/>
      <c r="C903" s="369"/>
      <c r="D903" s="349" t="s">
        <v>48</v>
      </c>
      <c r="E903" s="2" t="s">
        <v>0</v>
      </c>
      <c r="F903" s="2"/>
      <c r="G903" s="2"/>
      <c r="H903" s="303"/>
      <c r="I903" s="1"/>
      <c r="J903" s="303"/>
      <c r="K903" s="1"/>
      <c r="L903" s="303">
        <v>832.78</v>
      </c>
      <c r="M903" s="37">
        <f t="shared" ref="M903:M904" si="820">ROUND(G903*L903,2)</f>
        <v>0</v>
      </c>
      <c r="N903" s="37">
        <f>ROUND(M903,2)</f>
        <v>0</v>
      </c>
      <c r="O903" s="86"/>
      <c r="P903" s="2"/>
      <c r="Q903" s="119"/>
      <c r="R903" s="1"/>
      <c r="S903" s="119"/>
      <c r="T903" s="1"/>
      <c r="U903" s="119"/>
      <c r="V903" s="41"/>
      <c r="W903" s="1"/>
    </row>
    <row r="904" spans="1:23" s="95" customFormat="1" ht="14.25" customHeight="1">
      <c r="A904" s="367"/>
      <c r="B904" s="379"/>
      <c r="C904" s="369"/>
      <c r="D904" s="349"/>
      <c r="E904" s="2" t="s">
        <v>1</v>
      </c>
      <c r="F904" s="2"/>
      <c r="G904" s="2"/>
      <c r="H904" s="303"/>
      <c r="I904" s="1"/>
      <c r="J904" s="303"/>
      <c r="K904" s="1"/>
      <c r="L904" s="303">
        <v>832.78</v>
      </c>
      <c r="M904" s="37">
        <f t="shared" si="820"/>
        <v>0</v>
      </c>
      <c r="N904" s="37">
        <f t="shared" ref="N904:N906" si="821">ROUND(M904,2)</f>
        <v>0</v>
      </c>
      <c r="O904" s="86"/>
      <c r="P904" s="2"/>
      <c r="Q904" s="119"/>
      <c r="R904" s="1"/>
      <c r="S904" s="119"/>
      <c r="T904" s="1"/>
      <c r="U904" s="119"/>
      <c r="V904" s="41"/>
      <c r="W904" s="1"/>
    </row>
    <row r="905" spans="1:23" s="95" customFormat="1" ht="14.25" customHeight="1">
      <c r="A905" s="367"/>
      <c r="B905" s="379"/>
      <c r="C905" s="369"/>
      <c r="D905" s="349"/>
      <c r="E905" s="2" t="s">
        <v>2</v>
      </c>
      <c r="F905" s="2"/>
      <c r="G905" s="2"/>
      <c r="H905" s="303"/>
      <c r="I905" s="1"/>
      <c r="J905" s="303"/>
      <c r="K905" s="1"/>
      <c r="L905" s="303">
        <v>832.78</v>
      </c>
      <c r="M905" s="37">
        <f>ROUND(G905*L905,2)</f>
        <v>0</v>
      </c>
      <c r="N905" s="37">
        <f t="shared" si="821"/>
        <v>0</v>
      </c>
      <c r="O905" s="86"/>
      <c r="P905" s="2"/>
      <c r="Q905" s="119"/>
      <c r="R905" s="1"/>
      <c r="S905" s="119"/>
      <c r="T905" s="1"/>
      <c r="U905" s="119"/>
      <c r="V905" s="41"/>
      <c r="W905" s="1"/>
    </row>
    <row r="906" spans="1:23" s="95" customFormat="1" ht="14.25" customHeight="1">
      <c r="A906" s="367"/>
      <c r="B906" s="379"/>
      <c r="C906" s="369"/>
      <c r="D906" s="349"/>
      <c r="E906" s="2" t="s">
        <v>3</v>
      </c>
      <c r="F906" s="2"/>
      <c r="G906" s="2"/>
      <c r="H906" s="303"/>
      <c r="I906" s="1"/>
      <c r="J906" s="303"/>
      <c r="K906" s="1"/>
      <c r="L906" s="303">
        <v>832.78</v>
      </c>
      <c r="M906" s="37">
        <f t="shared" ref="M906" si="822">ROUND(G906*L906,2)</f>
        <v>0</v>
      </c>
      <c r="N906" s="37">
        <f t="shared" si="821"/>
        <v>0</v>
      </c>
      <c r="O906" s="86"/>
      <c r="P906" s="2"/>
      <c r="Q906" s="119"/>
      <c r="R906" s="1"/>
      <c r="S906" s="119"/>
      <c r="T906" s="1"/>
      <c r="U906" s="119"/>
      <c r="V906" s="41"/>
      <c r="W906" s="1"/>
    </row>
    <row r="907" spans="1:23" s="95" customFormat="1" ht="14.25" customHeight="1">
      <c r="A907" s="367"/>
      <c r="B907" s="379"/>
      <c r="C907" s="369"/>
      <c r="D907" s="349"/>
      <c r="E907" s="2" t="s">
        <v>29</v>
      </c>
      <c r="F907" s="2"/>
      <c r="G907" s="1">
        <f>SUM(G903:G906)</f>
        <v>0</v>
      </c>
      <c r="H907" s="303"/>
      <c r="I907" s="1">
        <f>SUM(I903:I906)</f>
        <v>0</v>
      </c>
      <c r="J907" s="303"/>
      <c r="K907" s="1">
        <f>SUM(K903:K906)</f>
        <v>0</v>
      </c>
      <c r="L907" s="303"/>
      <c r="M907" s="1">
        <f>SUM(M903:M906)</f>
        <v>0</v>
      </c>
      <c r="N907" s="1">
        <f>SUM(N903:N906)</f>
        <v>0</v>
      </c>
      <c r="O907" s="86"/>
      <c r="P907" s="2"/>
      <c r="Q907" s="119"/>
      <c r="R907" s="1"/>
      <c r="S907" s="119"/>
      <c r="T907" s="1"/>
      <c r="U907" s="119"/>
      <c r="V907" s="41"/>
      <c r="W907" s="1"/>
    </row>
    <row r="908" spans="1:23" s="95" customFormat="1" ht="14.25" customHeight="1">
      <c r="A908" s="367"/>
      <c r="B908" s="379"/>
      <c r="C908" s="369"/>
      <c r="D908" s="349" t="s">
        <v>32</v>
      </c>
      <c r="E908" s="2" t="s">
        <v>0</v>
      </c>
      <c r="F908" s="2"/>
      <c r="G908" s="2"/>
      <c r="H908" s="303"/>
      <c r="I908" s="1"/>
      <c r="J908" s="303"/>
      <c r="K908" s="1"/>
      <c r="L908" s="303">
        <v>1982.78</v>
      </c>
      <c r="M908" s="37">
        <f t="shared" ref="M908:M909" si="823">ROUND(G908*L908,2)</f>
        <v>0</v>
      </c>
      <c r="N908" s="37">
        <f>ROUND(M908,2)</f>
        <v>0</v>
      </c>
      <c r="O908" s="86"/>
      <c r="P908" s="2"/>
      <c r="Q908" s="119"/>
      <c r="R908" s="1"/>
      <c r="S908" s="119"/>
      <c r="T908" s="1"/>
      <c r="U908" s="119"/>
      <c r="V908" s="41"/>
      <c r="W908" s="1"/>
    </row>
    <row r="909" spans="1:23" s="95" customFormat="1" ht="14.25" customHeight="1">
      <c r="A909" s="367"/>
      <c r="B909" s="379"/>
      <c r="C909" s="369"/>
      <c r="D909" s="349"/>
      <c r="E909" s="2" t="s">
        <v>1</v>
      </c>
      <c r="F909" s="2"/>
      <c r="G909" s="2"/>
      <c r="H909" s="303"/>
      <c r="I909" s="1"/>
      <c r="J909" s="303"/>
      <c r="K909" s="1"/>
      <c r="L909" s="303">
        <v>1982.78</v>
      </c>
      <c r="M909" s="37">
        <f t="shared" si="823"/>
        <v>0</v>
      </c>
      <c r="N909" s="37">
        <f t="shared" ref="N909:N911" si="824">ROUND(M909,2)</f>
        <v>0</v>
      </c>
      <c r="O909" s="86"/>
      <c r="P909" s="2"/>
      <c r="Q909" s="119"/>
      <c r="R909" s="1"/>
      <c r="S909" s="119"/>
      <c r="T909" s="1"/>
      <c r="U909" s="119"/>
      <c r="V909" s="41"/>
      <c r="W909" s="1"/>
    </row>
    <row r="910" spans="1:23" s="95" customFormat="1" ht="14.25" customHeight="1">
      <c r="A910" s="367"/>
      <c r="B910" s="379"/>
      <c r="C910" s="369"/>
      <c r="D910" s="349"/>
      <c r="E910" s="2" t="s">
        <v>2</v>
      </c>
      <c r="F910" s="2"/>
      <c r="G910" s="2"/>
      <c r="H910" s="303"/>
      <c r="I910" s="1"/>
      <c r="J910" s="303"/>
      <c r="K910" s="1"/>
      <c r="L910" s="303">
        <v>1982.78</v>
      </c>
      <c r="M910" s="37">
        <f>ROUND(G910*L910,2)</f>
        <v>0</v>
      </c>
      <c r="N910" s="37">
        <f t="shared" si="824"/>
        <v>0</v>
      </c>
      <c r="O910" s="86"/>
      <c r="P910" s="2"/>
      <c r="Q910" s="119"/>
      <c r="R910" s="1"/>
      <c r="S910" s="119"/>
      <c r="T910" s="1"/>
      <c r="U910" s="119">
        <v>1649.4</v>
      </c>
      <c r="V910" s="37">
        <f>ROUND(P910*U910,2)</f>
        <v>0</v>
      </c>
      <c r="W910" s="37">
        <f>ROUND(V910*1.18,2)</f>
        <v>0</v>
      </c>
    </row>
    <row r="911" spans="1:23" s="95" customFormat="1" ht="14.25" customHeight="1">
      <c r="A911" s="367"/>
      <c r="B911" s="379"/>
      <c r="C911" s="369"/>
      <c r="D911" s="349"/>
      <c r="E911" s="2" t="s">
        <v>3</v>
      </c>
      <c r="F911" s="2"/>
      <c r="G911" s="2"/>
      <c r="H911" s="303"/>
      <c r="I911" s="1"/>
      <c r="J911" s="303"/>
      <c r="K911" s="1"/>
      <c r="L911" s="303">
        <v>1982.78</v>
      </c>
      <c r="M911" s="37">
        <f t="shared" ref="M911" si="825">ROUND(G911*L911,2)</f>
        <v>0</v>
      </c>
      <c r="N911" s="37">
        <f t="shared" si="824"/>
        <v>0</v>
      </c>
      <c r="O911" s="86"/>
      <c r="P911" s="2"/>
      <c r="Q911" s="119"/>
      <c r="R911" s="1"/>
      <c r="S911" s="119"/>
      <c r="T911" s="1"/>
      <c r="U911" s="119"/>
      <c r="V911" s="41"/>
      <c r="W911" s="1"/>
    </row>
    <row r="912" spans="1:23" s="95" customFormat="1" ht="14.25" customHeight="1">
      <c r="A912" s="367"/>
      <c r="B912" s="379"/>
      <c r="C912" s="369"/>
      <c r="D912" s="349"/>
      <c r="E912" s="2" t="s">
        <v>29</v>
      </c>
      <c r="F912" s="2"/>
      <c r="G912" s="1">
        <f>SUM(G908:G911)</f>
        <v>0</v>
      </c>
      <c r="H912" s="303"/>
      <c r="I912" s="1">
        <f>SUM(I908:I911)</f>
        <v>0</v>
      </c>
      <c r="J912" s="303"/>
      <c r="K912" s="1">
        <f>SUM(K908:K911)</f>
        <v>0</v>
      </c>
      <c r="L912" s="303"/>
      <c r="M912" s="1">
        <f>SUM(M908:M911)</f>
        <v>0</v>
      </c>
      <c r="N912" s="1">
        <f>SUM(N908:N911)</f>
        <v>0</v>
      </c>
      <c r="O912" s="86"/>
      <c r="P912" s="2"/>
      <c r="Q912" s="119"/>
      <c r="R912" s="1"/>
      <c r="S912" s="119"/>
      <c r="T912" s="1"/>
      <c r="U912" s="119"/>
      <c r="V912" s="41"/>
      <c r="W912" s="1"/>
    </row>
    <row r="913" spans="1:23" s="95" customFormat="1" ht="14.25" customHeight="1">
      <c r="A913" s="367"/>
      <c r="B913" s="379"/>
      <c r="C913" s="361" t="s">
        <v>34</v>
      </c>
      <c r="D913" s="349" t="s">
        <v>411</v>
      </c>
      <c r="E913" s="2" t="s">
        <v>0</v>
      </c>
      <c r="F913" s="2"/>
      <c r="G913" s="2"/>
      <c r="H913" s="303"/>
      <c r="I913" s="1"/>
      <c r="J913" s="303"/>
      <c r="K913" s="1"/>
      <c r="L913" s="303">
        <v>832.78</v>
      </c>
      <c r="M913" s="37">
        <f>ROUND(G913*L913,2)</f>
        <v>0</v>
      </c>
      <c r="N913" s="37">
        <f>ROUND(M913,2)</f>
        <v>0</v>
      </c>
      <c r="O913" s="86"/>
      <c r="P913" s="2"/>
      <c r="Q913" s="119"/>
      <c r="R913" s="1"/>
      <c r="S913" s="119"/>
      <c r="T913" s="1"/>
      <c r="U913" s="119"/>
      <c r="V913" s="41"/>
      <c r="W913" s="1"/>
    </row>
    <row r="914" spans="1:23" s="95" customFormat="1" ht="14.25" customHeight="1">
      <c r="A914" s="367"/>
      <c r="B914" s="379"/>
      <c r="C914" s="371"/>
      <c r="D914" s="349"/>
      <c r="E914" s="2" t="s">
        <v>1</v>
      </c>
      <c r="F914" s="2"/>
      <c r="G914" s="2"/>
      <c r="H914" s="303"/>
      <c r="I914" s="1"/>
      <c r="J914" s="303"/>
      <c r="K914" s="1"/>
      <c r="L914" s="303">
        <v>832.78</v>
      </c>
      <c r="M914" s="37">
        <f t="shared" ref="M914:M916" si="826">ROUND(G914*L914,2)</f>
        <v>0</v>
      </c>
      <c r="N914" s="37">
        <f t="shared" ref="N914:N915" si="827">ROUND(M914,2)</f>
        <v>0</v>
      </c>
      <c r="O914" s="86"/>
      <c r="P914" s="2"/>
      <c r="Q914" s="119"/>
      <c r="R914" s="1"/>
      <c r="S914" s="119"/>
      <c r="T914" s="1"/>
      <c r="U914" s="119"/>
      <c r="V914" s="41"/>
      <c r="W914" s="1"/>
    </row>
    <row r="915" spans="1:23" s="95" customFormat="1" ht="14.25" customHeight="1">
      <c r="A915" s="367"/>
      <c r="B915" s="379"/>
      <c r="C915" s="371"/>
      <c r="D915" s="349"/>
      <c r="E915" s="2" t="s">
        <v>2</v>
      </c>
      <c r="F915" s="2"/>
      <c r="G915" s="2">
        <v>0</v>
      </c>
      <c r="H915" s="303"/>
      <c r="I915" s="1"/>
      <c r="J915" s="303"/>
      <c r="K915" s="1"/>
      <c r="L915" s="303">
        <v>832.78</v>
      </c>
      <c r="M915" s="37">
        <f t="shared" si="826"/>
        <v>0</v>
      </c>
      <c r="N915" s="37">
        <f t="shared" si="827"/>
        <v>0</v>
      </c>
      <c r="O915" s="86"/>
      <c r="P915" s="2"/>
      <c r="Q915" s="1"/>
      <c r="R915" s="1"/>
      <c r="S915" s="119"/>
      <c r="T915" s="1"/>
      <c r="U915" s="119"/>
      <c r="V915" s="41"/>
      <c r="W915" s="1"/>
    </row>
    <row r="916" spans="1:23" s="95" customFormat="1" ht="14.25" customHeight="1">
      <c r="A916" s="367"/>
      <c r="B916" s="379"/>
      <c r="C916" s="371"/>
      <c r="D916" s="349"/>
      <c r="E916" s="2" t="s">
        <v>3</v>
      </c>
      <c r="F916" s="2"/>
      <c r="G916" s="2">
        <v>0.47699999999999998</v>
      </c>
      <c r="H916" s="303"/>
      <c r="I916" s="1"/>
      <c r="J916" s="303"/>
      <c r="K916" s="1"/>
      <c r="L916" s="303">
        <v>832.78</v>
      </c>
      <c r="M916" s="37">
        <f t="shared" si="826"/>
        <v>397.24</v>
      </c>
      <c r="N916" s="37">
        <f>ROUND(M916,2)</f>
        <v>397.24</v>
      </c>
      <c r="O916" s="86"/>
      <c r="P916" s="2"/>
      <c r="Q916" s="119"/>
      <c r="R916" s="1"/>
      <c r="S916" s="119"/>
      <c r="T916" s="1"/>
      <c r="U916" s="119"/>
      <c r="V916" s="41"/>
      <c r="W916" s="1"/>
    </row>
    <row r="917" spans="1:23" s="95" customFormat="1" ht="14.25" customHeight="1">
      <c r="A917" s="367"/>
      <c r="B917" s="379"/>
      <c r="C917" s="371"/>
      <c r="D917" s="349"/>
      <c r="E917" s="2" t="s">
        <v>29</v>
      </c>
      <c r="F917" s="2"/>
      <c r="G917" s="1">
        <f>SUM(G913:G916)</f>
        <v>0.47699999999999998</v>
      </c>
      <c r="H917" s="303"/>
      <c r="I917" s="1">
        <f>SUM(I913:I916)</f>
        <v>0</v>
      </c>
      <c r="J917" s="303"/>
      <c r="K917" s="1">
        <f>SUM(K913:K916)</f>
        <v>0</v>
      </c>
      <c r="L917" s="303"/>
      <c r="M917" s="1">
        <f>SUM(M913:M916)</f>
        <v>397.24</v>
      </c>
      <c r="N917" s="1">
        <f>SUM(N913:N916)</f>
        <v>397.24</v>
      </c>
      <c r="O917" s="86"/>
      <c r="P917" s="2"/>
      <c r="Q917" s="119"/>
      <c r="R917" s="1"/>
      <c r="S917" s="119"/>
      <c r="T917" s="1"/>
      <c r="U917" s="119"/>
      <c r="V917" s="41"/>
      <c r="W917" s="1"/>
    </row>
    <row r="918" spans="1:23" s="95" customFormat="1" ht="14.25" customHeight="1">
      <c r="A918" s="367"/>
      <c r="B918" s="379"/>
      <c r="C918" s="371"/>
      <c r="D918" s="349" t="s">
        <v>412</v>
      </c>
      <c r="E918" s="2" t="s">
        <v>0</v>
      </c>
      <c r="F918" s="2"/>
      <c r="G918" s="2"/>
      <c r="H918" s="1"/>
      <c r="I918" s="1"/>
      <c r="J918" s="303"/>
      <c r="K918" s="1"/>
      <c r="L918" s="303">
        <v>1982.78</v>
      </c>
      <c r="M918" s="37">
        <f>ROUND(G918*L918,2)</f>
        <v>0</v>
      </c>
      <c r="N918" s="37">
        <f>ROUND(M918,2)</f>
        <v>0</v>
      </c>
      <c r="O918" s="86"/>
      <c r="P918" s="2"/>
      <c r="Q918" s="1"/>
      <c r="R918" s="1"/>
      <c r="S918" s="119"/>
      <c r="T918" s="1"/>
      <c r="U918" s="119"/>
      <c r="V918" s="41"/>
      <c r="W918" s="1"/>
    </row>
    <row r="919" spans="1:23" s="95" customFormat="1" ht="14.25" customHeight="1">
      <c r="A919" s="367"/>
      <c r="B919" s="379"/>
      <c r="C919" s="371"/>
      <c r="D919" s="349"/>
      <c r="E919" s="2" t="s">
        <v>1</v>
      </c>
      <c r="F919" s="2"/>
      <c r="G919" s="2"/>
      <c r="H919" s="1"/>
      <c r="I919" s="1"/>
      <c r="J919" s="303"/>
      <c r="K919" s="1"/>
      <c r="L919" s="303">
        <v>1982.78</v>
      </c>
      <c r="M919" s="37">
        <f t="shared" ref="M919:M921" si="828">ROUND(G919*L919,2)</f>
        <v>0</v>
      </c>
      <c r="N919" s="37">
        <f t="shared" ref="N919:N921" si="829">ROUND(M919,2)</f>
        <v>0</v>
      </c>
      <c r="O919" s="86"/>
      <c r="P919" s="2"/>
      <c r="Q919" s="1"/>
      <c r="R919" s="1"/>
      <c r="S919" s="119"/>
      <c r="T919" s="1"/>
      <c r="U919" s="119"/>
      <c r="V919" s="41"/>
      <c r="W919" s="1"/>
    </row>
    <row r="920" spans="1:23" s="95" customFormat="1" ht="14.25" customHeight="1">
      <c r="A920" s="367"/>
      <c r="B920" s="379"/>
      <c r="C920" s="371"/>
      <c r="D920" s="349"/>
      <c r="E920" s="2" t="s">
        <v>2</v>
      </c>
      <c r="F920" s="2"/>
      <c r="G920" s="2">
        <v>10.868</v>
      </c>
      <c r="H920" s="1"/>
      <c r="I920" s="1"/>
      <c r="J920" s="303"/>
      <c r="K920" s="1"/>
      <c r="L920" s="303">
        <v>1982.78</v>
      </c>
      <c r="M920" s="37">
        <f t="shared" si="828"/>
        <v>21548.85</v>
      </c>
      <c r="N920" s="37">
        <f t="shared" si="829"/>
        <v>21548.85</v>
      </c>
      <c r="O920" s="86"/>
      <c r="P920" s="2"/>
      <c r="Q920" s="1"/>
      <c r="R920" s="1"/>
      <c r="S920" s="119"/>
      <c r="T920" s="1"/>
      <c r="U920" s="119"/>
      <c r="V920" s="41"/>
      <c r="W920" s="1"/>
    </row>
    <row r="921" spans="1:23" s="95" customFormat="1" ht="14.25" customHeight="1">
      <c r="A921" s="367"/>
      <c r="B921" s="379"/>
      <c r="C921" s="371"/>
      <c r="D921" s="349"/>
      <c r="E921" s="2" t="s">
        <v>3</v>
      </c>
      <c r="F921" s="2"/>
      <c r="G921" s="2">
        <v>7.67</v>
      </c>
      <c r="H921" s="1"/>
      <c r="I921" s="1"/>
      <c r="J921" s="303"/>
      <c r="K921" s="1"/>
      <c r="L921" s="303">
        <v>1982.78</v>
      </c>
      <c r="M921" s="37">
        <f t="shared" si="828"/>
        <v>15207.92</v>
      </c>
      <c r="N921" s="37">
        <f t="shared" si="829"/>
        <v>15207.92</v>
      </c>
      <c r="O921" s="86"/>
      <c r="P921" s="2"/>
      <c r="Q921" s="1"/>
      <c r="R921" s="1"/>
      <c r="S921" s="119"/>
      <c r="T921" s="1"/>
      <c r="U921" s="119"/>
      <c r="V921" s="41"/>
      <c r="W921" s="1"/>
    </row>
    <row r="922" spans="1:23" s="95" customFormat="1" ht="14.25" customHeight="1">
      <c r="A922" s="367"/>
      <c r="B922" s="379"/>
      <c r="C922" s="371"/>
      <c r="D922" s="349"/>
      <c r="E922" s="2" t="s">
        <v>29</v>
      </c>
      <c r="F922" s="2"/>
      <c r="G922" s="1">
        <f>SUM(G918:G921)</f>
        <v>18.538</v>
      </c>
      <c r="H922" s="303"/>
      <c r="I922" s="1">
        <f>SUM(I918:I921)</f>
        <v>0</v>
      </c>
      <c r="J922" s="303"/>
      <c r="K922" s="1">
        <f>SUM(K918:K921)</f>
        <v>0</v>
      </c>
      <c r="L922" s="303"/>
      <c r="M922" s="1">
        <f>SUM(M918:M921)</f>
        <v>36756.769999999997</v>
      </c>
      <c r="N922" s="1">
        <f>SUM(N918:N921)</f>
        <v>36756.769999999997</v>
      </c>
      <c r="O922" s="86"/>
      <c r="P922" s="2"/>
      <c r="Q922" s="1"/>
      <c r="R922" s="1"/>
      <c r="S922" s="119"/>
      <c r="T922" s="1"/>
      <c r="U922" s="119"/>
      <c r="V922" s="41"/>
      <c r="W922" s="1"/>
    </row>
    <row r="923" spans="1:23" s="95" customFormat="1" ht="14.25" customHeight="1">
      <c r="A923" s="367"/>
      <c r="B923" s="379"/>
      <c r="C923" s="371"/>
      <c r="D923" s="349" t="s">
        <v>413</v>
      </c>
      <c r="E923" s="2" t="s">
        <v>0</v>
      </c>
      <c r="F923" s="2"/>
      <c r="G923" s="2"/>
      <c r="H923" s="1"/>
      <c r="I923" s="1"/>
      <c r="J923" s="303"/>
      <c r="K923" s="1"/>
      <c r="L923" s="303">
        <v>1641.12</v>
      </c>
      <c r="M923" s="37">
        <f t="shared" ref="M923:M924" si="830">ROUND(G923*L923,2)</f>
        <v>0</v>
      </c>
      <c r="N923" s="37">
        <f>ROUND(M923,2)</f>
        <v>0</v>
      </c>
      <c r="O923" s="86"/>
      <c r="P923" s="2"/>
      <c r="Q923" s="1"/>
      <c r="R923" s="1"/>
      <c r="S923" s="119"/>
      <c r="T923" s="1"/>
      <c r="U923" s="119"/>
      <c r="V923" s="41"/>
      <c r="W923" s="1"/>
    </row>
    <row r="924" spans="1:23" s="95" customFormat="1" ht="14.25" customHeight="1">
      <c r="A924" s="367"/>
      <c r="B924" s="379"/>
      <c r="C924" s="371"/>
      <c r="D924" s="349"/>
      <c r="E924" s="2" t="s">
        <v>1</v>
      </c>
      <c r="F924" s="2"/>
      <c r="G924" s="2"/>
      <c r="H924" s="1"/>
      <c r="I924" s="1"/>
      <c r="J924" s="303"/>
      <c r="K924" s="1"/>
      <c r="L924" s="303">
        <v>1641.12</v>
      </c>
      <c r="M924" s="37">
        <f t="shared" si="830"/>
        <v>0</v>
      </c>
      <c r="N924" s="37">
        <f t="shared" ref="N924:N926" si="831">ROUND(M924,2)</f>
        <v>0</v>
      </c>
      <c r="O924" s="86"/>
      <c r="P924" s="2"/>
      <c r="Q924" s="1"/>
      <c r="R924" s="1"/>
      <c r="S924" s="119"/>
      <c r="T924" s="1"/>
      <c r="U924" s="119"/>
      <c r="V924" s="41"/>
      <c r="W924" s="1"/>
    </row>
    <row r="925" spans="1:23" s="95" customFormat="1" ht="14.25" customHeight="1">
      <c r="A925" s="367"/>
      <c r="B925" s="379"/>
      <c r="C925" s="371"/>
      <c r="D925" s="349"/>
      <c r="E925" s="2" t="s">
        <v>2</v>
      </c>
      <c r="F925" s="2"/>
      <c r="G925" s="79">
        <v>37.232999999999997</v>
      </c>
      <c r="H925" s="1"/>
      <c r="I925" s="1"/>
      <c r="J925" s="303"/>
      <c r="K925" s="1"/>
      <c r="L925" s="303">
        <v>1641.12</v>
      </c>
      <c r="M925" s="37">
        <f>ROUND(G925*L925,2)</f>
        <v>61103.82</v>
      </c>
      <c r="N925" s="37">
        <f t="shared" si="831"/>
        <v>61103.82</v>
      </c>
      <c r="O925" s="86"/>
      <c r="P925" s="79"/>
      <c r="Q925" s="1"/>
      <c r="R925" s="1"/>
      <c r="S925" s="119"/>
      <c r="T925" s="1"/>
      <c r="U925" s="119">
        <v>810.42</v>
      </c>
      <c r="V925" s="37">
        <f>ROUND(P925*U925,2)</f>
        <v>0</v>
      </c>
      <c r="W925" s="37">
        <f>ROUND(V925*1.18,2)</f>
        <v>0</v>
      </c>
    </row>
    <row r="926" spans="1:23" s="95" customFormat="1" ht="14.25" customHeight="1">
      <c r="A926" s="367"/>
      <c r="B926" s="379"/>
      <c r="C926" s="371"/>
      <c r="D926" s="349"/>
      <c r="E926" s="2" t="s">
        <v>3</v>
      </c>
      <c r="F926" s="2"/>
      <c r="G926" s="2">
        <v>630.48599999999999</v>
      </c>
      <c r="H926" s="1"/>
      <c r="I926" s="1"/>
      <c r="J926" s="303"/>
      <c r="K926" s="1"/>
      <c r="L926" s="303">
        <v>1641.12</v>
      </c>
      <c r="M926" s="37">
        <f>ROUND(G926*L926,2)</f>
        <v>1034703.18</v>
      </c>
      <c r="N926" s="37">
        <f t="shared" si="831"/>
        <v>1034703.18</v>
      </c>
      <c r="O926" s="86"/>
      <c r="P926" s="2"/>
      <c r="Q926" s="1"/>
      <c r="R926" s="1"/>
      <c r="S926" s="119"/>
      <c r="T926" s="1"/>
      <c r="U926" s="119">
        <v>810.42</v>
      </c>
      <c r="V926" s="37">
        <f>ROUND(P926*U926,2)</f>
        <v>0</v>
      </c>
      <c r="W926" s="37">
        <f>ROUND(V926*1.18,2)</f>
        <v>0</v>
      </c>
    </row>
    <row r="927" spans="1:23" s="95" customFormat="1" ht="14.25" customHeight="1">
      <c r="A927" s="367"/>
      <c r="B927" s="379"/>
      <c r="C927" s="371"/>
      <c r="D927" s="349"/>
      <c r="E927" s="2" t="s">
        <v>29</v>
      </c>
      <c r="F927" s="2"/>
      <c r="G927" s="1">
        <f>SUM(G923:G926)</f>
        <v>667.71899999999994</v>
      </c>
      <c r="H927" s="303"/>
      <c r="I927" s="1">
        <f>SUM(I923:I926)</f>
        <v>0</v>
      </c>
      <c r="J927" s="303"/>
      <c r="K927" s="1">
        <f>SUM(K923:K926)</f>
        <v>0</v>
      </c>
      <c r="L927" s="303"/>
      <c r="M927" s="1">
        <f>SUM(M923:M926)</f>
        <v>1095807</v>
      </c>
      <c r="N927" s="1">
        <f>SUM(N923:N926)</f>
        <v>1095807</v>
      </c>
      <c r="O927" s="86"/>
      <c r="P927" s="2"/>
      <c r="Q927" s="1"/>
      <c r="R927" s="1"/>
      <c r="S927" s="119"/>
      <c r="T927" s="1"/>
      <c r="U927" s="119"/>
      <c r="V927" s="41"/>
      <c r="W927" s="1"/>
    </row>
    <row r="928" spans="1:23" s="95" customFormat="1" ht="14.25" customHeight="1">
      <c r="A928" s="367"/>
      <c r="B928" s="379"/>
      <c r="C928" s="371"/>
      <c r="D928" s="349" t="s">
        <v>414</v>
      </c>
      <c r="E928" s="2" t="s">
        <v>0</v>
      </c>
      <c r="F928" s="2"/>
      <c r="G928" s="2"/>
      <c r="H928" s="1"/>
      <c r="I928" s="1"/>
      <c r="J928" s="303"/>
      <c r="K928" s="1"/>
      <c r="L928" s="303">
        <v>3291.12</v>
      </c>
      <c r="M928" s="37">
        <f t="shared" ref="M928:M931" si="832">ROUND(G928*L928,2)</f>
        <v>0</v>
      </c>
      <c r="N928" s="37">
        <f>ROUND(M928,2)</f>
        <v>0</v>
      </c>
      <c r="O928" s="86"/>
      <c r="P928" s="2"/>
      <c r="Q928" s="1"/>
      <c r="R928" s="1"/>
      <c r="S928" s="119"/>
      <c r="T928" s="1"/>
      <c r="U928" s="119"/>
      <c r="V928" s="41"/>
      <c r="W928" s="1"/>
    </row>
    <row r="929" spans="1:23" s="95" customFormat="1" ht="14.25" customHeight="1">
      <c r="A929" s="367"/>
      <c r="B929" s="379"/>
      <c r="C929" s="371"/>
      <c r="D929" s="349"/>
      <c r="E929" s="2" t="s">
        <v>1</v>
      </c>
      <c r="F929" s="2"/>
      <c r="G929" s="2"/>
      <c r="H929" s="1"/>
      <c r="I929" s="1"/>
      <c r="J929" s="303"/>
      <c r="K929" s="1"/>
      <c r="L929" s="303">
        <v>3291.12</v>
      </c>
      <c r="M929" s="37">
        <f t="shared" si="832"/>
        <v>0</v>
      </c>
      <c r="N929" s="37">
        <f t="shared" ref="N929:N931" si="833">ROUND(M929,2)</f>
        <v>0</v>
      </c>
      <c r="O929" s="86"/>
      <c r="P929" s="2"/>
      <c r="Q929" s="1"/>
      <c r="R929" s="1"/>
      <c r="S929" s="119"/>
      <c r="T929" s="1"/>
      <c r="U929" s="119"/>
      <c r="V929" s="41"/>
      <c r="W929" s="1"/>
    </row>
    <row r="930" spans="1:23" s="95" customFormat="1" ht="14.25" customHeight="1">
      <c r="A930" s="367"/>
      <c r="B930" s="379"/>
      <c r="C930" s="371"/>
      <c r="D930" s="349"/>
      <c r="E930" s="2" t="s">
        <v>2</v>
      </c>
      <c r="F930" s="2"/>
      <c r="G930" s="79">
        <v>334.45400000000001</v>
      </c>
      <c r="H930" s="1"/>
      <c r="I930" s="1"/>
      <c r="J930" s="303"/>
      <c r="K930" s="1"/>
      <c r="L930" s="303">
        <v>3291.12</v>
      </c>
      <c r="M930" s="37">
        <f t="shared" si="832"/>
        <v>1100728.25</v>
      </c>
      <c r="N930" s="37">
        <f t="shared" si="833"/>
        <v>1100728.25</v>
      </c>
      <c r="O930" s="86"/>
      <c r="P930" s="79"/>
      <c r="Q930" s="1"/>
      <c r="R930" s="1"/>
      <c r="S930" s="119"/>
      <c r="T930" s="1"/>
      <c r="U930" s="119">
        <v>1649.4</v>
      </c>
      <c r="V930" s="37">
        <f t="shared" ref="V930:V931" si="834">ROUND(P930*U930,2)</f>
        <v>0</v>
      </c>
      <c r="W930" s="37">
        <f t="shared" ref="W930:W931" si="835">ROUND(V930*1.18,2)</f>
        <v>0</v>
      </c>
    </row>
    <row r="931" spans="1:23" s="95" customFormat="1" ht="14.25" customHeight="1">
      <c r="A931" s="367"/>
      <c r="B931" s="379"/>
      <c r="C931" s="371"/>
      <c r="D931" s="349"/>
      <c r="E931" s="2" t="s">
        <v>3</v>
      </c>
      <c r="F931" s="2"/>
      <c r="G931" s="2">
        <v>191.761</v>
      </c>
      <c r="H931" s="1"/>
      <c r="I931" s="1"/>
      <c r="J931" s="303"/>
      <c r="K931" s="1"/>
      <c r="L931" s="303">
        <v>3291.12</v>
      </c>
      <c r="M931" s="37">
        <f t="shared" si="832"/>
        <v>631108.46</v>
      </c>
      <c r="N931" s="37">
        <f t="shared" si="833"/>
        <v>631108.46</v>
      </c>
      <c r="O931" s="86"/>
      <c r="P931" s="2"/>
      <c r="Q931" s="1"/>
      <c r="R931" s="1"/>
      <c r="S931" s="119"/>
      <c r="T931" s="1"/>
      <c r="U931" s="119">
        <v>1649.4</v>
      </c>
      <c r="V931" s="37">
        <f t="shared" si="834"/>
        <v>0</v>
      </c>
      <c r="W931" s="37">
        <f t="shared" si="835"/>
        <v>0</v>
      </c>
    </row>
    <row r="932" spans="1:23" s="95" customFormat="1" ht="14.25" customHeight="1">
      <c r="A932" s="367"/>
      <c r="B932" s="379"/>
      <c r="C932" s="372"/>
      <c r="D932" s="349"/>
      <c r="E932" s="2" t="s">
        <v>29</v>
      </c>
      <c r="F932" s="2"/>
      <c r="G932" s="1">
        <f>SUM(G928:G931)</f>
        <v>526.21500000000003</v>
      </c>
      <c r="H932" s="303"/>
      <c r="I932" s="1">
        <f>SUM(I928:I931)</f>
        <v>0</v>
      </c>
      <c r="J932" s="303"/>
      <c r="K932" s="1">
        <f>SUM(K928:K931)</f>
        <v>0</v>
      </c>
      <c r="L932" s="303"/>
      <c r="M932" s="1">
        <f>SUM(M928:M931)</f>
        <v>1731836.71</v>
      </c>
      <c r="N932" s="1">
        <f>SUM(N928:N931)</f>
        <v>1731836.71</v>
      </c>
      <c r="O932" s="86"/>
      <c r="P932" s="2"/>
      <c r="Q932" s="1"/>
      <c r="R932" s="1"/>
      <c r="S932" s="119"/>
      <c r="T932" s="1"/>
      <c r="U932" s="119"/>
      <c r="V932" s="41"/>
      <c r="W932" s="1"/>
    </row>
    <row r="933" spans="1:23" s="95" customFormat="1" ht="14.25" customHeight="1">
      <c r="A933" s="367"/>
      <c r="B933" s="379"/>
      <c r="C933" s="361" t="s">
        <v>34</v>
      </c>
      <c r="D933" s="349" t="s">
        <v>415</v>
      </c>
      <c r="E933" s="2" t="s">
        <v>0</v>
      </c>
      <c r="F933" s="2"/>
      <c r="G933" s="2"/>
      <c r="H933" s="303"/>
      <c r="I933" s="1"/>
      <c r="J933" s="303"/>
      <c r="K933" s="1"/>
      <c r="L933" s="303">
        <v>832.78</v>
      </c>
      <c r="M933" s="37">
        <f>ROUND(G933*L933,2)</f>
        <v>0</v>
      </c>
      <c r="N933" s="37">
        <f>ROUND(M933,2)</f>
        <v>0</v>
      </c>
      <c r="O933" s="86"/>
      <c r="P933" s="2"/>
      <c r="Q933" s="303"/>
      <c r="R933" s="1"/>
      <c r="S933" s="303"/>
      <c r="T933" s="1"/>
      <c r="U933" s="303"/>
      <c r="V933" s="41"/>
      <c r="W933" s="1"/>
    </row>
    <row r="934" spans="1:23" s="95" customFormat="1" ht="14.25" customHeight="1">
      <c r="A934" s="367"/>
      <c r="B934" s="379"/>
      <c r="C934" s="371"/>
      <c r="D934" s="349"/>
      <c r="E934" s="2" t="s">
        <v>1</v>
      </c>
      <c r="F934" s="2"/>
      <c r="G934" s="2"/>
      <c r="H934" s="303"/>
      <c r="I934" s="1"/>
      <c r="J934" s="303"/>
      <c r="K934" s="1"/>
      <c r="L934" s="303">
        <v>832.78</v>
      </c>
      <c r="M934" s="37">
        <f t="shared" ref="M934:M936" si="836">ROUND(G934*L934,2)</f>
        <v>0</v>
      </c>
      <c r="N934" s="37">
        <f t="shared" ref="N934:N936" si="837">ROUND(M934,2)</f>
        <v>0</v>
      </c>
      <c r="O934" s="86"/>
      <c r="P934" s="2"/>
      <c r="Q934" s="303"/>
      <c r="R934" s="1"/>
      <c r="S934" s="303"/>
      <c r="T934" s="1"/>
      <c r="U934" s="303"/>
      <c r="V934" s="41"/>
      <c r="W934" s="1"/>
    </row>
    <row r="935" spans="1:23" s="95" customFormat="1" ht="14.25" customHeight="1">
      <c r="A935" s="367"/>
      <c r="B935" s="379"/>
      <c r="C935" s="371"/>
      <c r="D935" s="349"/>
      <c r="E935" s="2" t="s">
        <v>2</v>
      </c>
      <c r="F935" s="2"/>
      <c r="G935" s="2">
        <v>0</v>
      </c>
      <c r="H935" s="303"/>
      <c r="I935" s="1"/>
      <c r="J935" s="303"/>
      <c r="K935" s="1"/>
      <c r="L935" s="303">
        <v>832.78</v>
      </c>
      <c r="M935" s="37">
        <f t="shared" si="836"/>
        <v>0</v>
      </c>
      <c r="N935" s="37">
        <f t="shared" si="837"/>
        <v>0</v>
      </c>
      <c r="O935" s="86"/>
      <c r="P935" s="2"/>
      <c r="Q935" s="1"/>
      <c r="R935" s="1"/>
      <c r="S935" s="303"/>
      <c r="T935" s="1"/>
      <c r="U935" s="303"/>
      <c r="V935" s="41"/>
      <c r="W935" s="1"/>
    </row>
    <row r="936" spans="1:23" s="95" customFormat="1" ht="14.25" customHeight="1">
      <c r="A936" s="367"/>
      <c r="B936" s="379"/>
      <c r="C936" s="371"/>
      <c r="D936" s="349"/>
      <c r="E936" s="2" t="s">
        <v>3</v>
      </c>
      <c r="F936" s="2"/>
      <c r="G936" s="2">
        <v>0.52500000000000002</v>
      </c>
      <c r="H936" s="303"/>
      <c r="I936" s="1"/>
      <c r="J936" s="303"/>
      <c r="K936" s="1"/>
      <c r="L936" s="303">
        <v>832.78</v>
      </c>
      <c r="M936" s="37">
        <f t="shared" si="836"/>
        <v>437.21</v>
      </c>
      <c r="N936" s="37">
        <f t="shared" si="837"/>
        <v>437.21</v>
      </c>
      <c r="O936" s="86"/>
      <c r="P936" s="2"/>
      <c r="Q936" s="303"/>
      <c r="R936" s="1"/>
      <c r="S936" s="303"/>
      <c r="T936" s="1"/>
      <c r="U936" s="303"/>
      <c r="V936" s="41"/>
      <c r="W936" s="1"/>
    </row>
    <row r="937" spans="1:23" s="95" customFormat="1" ht="14.25" customHeight="1">
      <c r="A937" s="367"/>
      <c r="B937" s="379"/>
      <c r="C937" s="371"/>
      <c r="D937" s="349"/>
      <c r="E937" s="2" t="s">
        <v>29</v>
      </c>
      <c r="F937" s="2"/>
      <c r="G937" s="1">
        <f>SUM(G933:G936)</f>
        <v>0.52500000000000002</v>
      </c>
      <c r="H937" s="303"/>
      <c r="I937" s="1">
        <f>SUM(I933:I936)</f>
        <v>0</v>
      </c>
      <c r="J937" s="303"/>
      <c r="K937" s="1">
        <f>SUM(K933:K936)</f>
        <v>0</v>
      </c>
      <c r="L937" s="303"/>
      <c r="M937" s="1">
        <f>SUM(M933:M936)</f>
        <v>437.21</v>
      </c>
      <c r="N937" s="1">
        <f>SUM(N933:N936)</f>
        <v>437.21</v>
      </c>
      <c r="O937" s="86"/>
      <c r="P937" s="2"/>
      <c r="Q937" s="303"/>
      <c r="R937" s="1"/>
      <c r="S937" s="303"/>
      <c r="T937" s="1"/>
      <c r="U937" s="303"/>
      <c r="V937" s="41"/>
      <c r="W937" s="1"/>
    </row>
    <row r="938" spans="1:23" s="95" customFormat="1" ht="14.25" customHeight="1">
      <c r="A938" s="367"/>
      <c r="B938" s="379"/>
      <c r="C938" s="371"/>
      <c r="D938" s="349" t="s">
        <v>416</v>
      </c>
      <c r="E938" s="2" t="s">
        <v>0</v>
      </c>
      <c r="F938" s="2"/>
      <c r="G938" s="2"/>
      <c r="H938" s="1"/>
      <c r="I938" s="1"/>
      <c r="J938" s="303"/>
      <c r="K938" s="1"/>
      <c r="L938" s="303">
        <v>1982.78</v>
      </c>
      <c r="M938" s="37">
        <f>ROUND(G938*L938,2)</f>
        <v>0</v>
      </c>
      <c r="N938" s="37">
        <f>ROUND(M938,2)</f>
        <v>0</v>
      </c>
      <c r="O938" s="86"/>
      <c r="P938" s="2"/>
      <c r="Q938" s="1"/>
      <c r="R938" s="1"/>
      <c r="S938" s="303"/>
      <c r="T938" s="1"/>
      <c r="U938" s="303"/>
      <c r="V938" s="41"/>
      <c r="W938" s="1"/>
    </row>
    <row r="939" spans="1:23" s="95" customFormat="1" ht="14.25" customHeight="1">
      <c r="A939" s="367"/>
      <c r="B939" s="379"/>
      <c r="C939" s="371"/>
      <c r="D939" s="349"/>
      <c r="E939" s="2" t="s">
        <v>1</v>
      </c>
      <c r="F939" s="2"/>
      <c r="G939" s="2"/>
      <c r="H939" s="1"/>
      <c r="I939" s="1"/>
      <c r="J939" s="303"/>
      <c r="K939" s="1"/>
      <c r="L939" s="303">
        <v>1982.78</v>
      </c>
      <c r="M939" s="37">
        <f t="shared" ref="M939:M941" si="838">ROUND(G939*L939,2)</f>
        <v>0</v>
      </c>
      <c r="N939" s="37">
        <f t="shared" ref="N939:N941" si="839">ROUND(M939,2)</f>
        <v>0</v>
      </c>
      <c r="O939" s="86"/>
      <c r="P939" s="2"/>
      <c r="Q939" s="1"/>
      <c r="R939" s="1"/>
      <c r="S939" s="303"/>
      <c r="T939" s="1"/>
      <c r="U939" s="303"/>
      <c r="V939" s="41"/>
      <c r="W939" s="1"/>
    </row>
    <row r="940" spans="1:23" s="95" customFormat="1" ht="14.25" customHeight="1">
      <c r="A940" s="367"/>
      <c r="B940" s="379"/>
      <c r="C940" s="371"/>
      <c r="D940" s="349"/>
      <c r="E940" s="2" t="s">
        <v>2</v>
      </c>
      <c r="F940" s="2"/>
      <c r="G940" s="2">
        <v>30.73</v>
      </c>
      <c r="H940" s="1"/>
      <c r="I940" s="1"/>
      <c r="J940" s="303"/>
      <c r="K940" s="1"/>
      <c r="L940" s="303">
        <v>1982.78</v>
      </c>
      <c r="M940" s="37">
        <f t="shared" si="838"/>
        <v>60930.83</v>
      </c>
      <c r="N940" s="37">
        <f t="shared" si="839"/>
        <v>60930.83</v>
      </c>
      <c r="O940" s="86"/>
      <c r="P940" s="2"/>
      <c r="Q940" s="1"/>
      <c r="R940" s="1"/>
      <c r="S940" s="303"/>
      <c r="T940" s="1"/>
      <c r="U940" s="303"/>
      <c r="V940" s="41"/>
      <c r="W940" s="1"/>
    </row>
    <row r="941" spans="1:23" s="95" customFormat="1" ht="14.25" customHeight="1">
      <c r="A941" s="367"/>
      <c r="B941" s="379"/>
      <c r="C941" s="371"/>
      <c r="D941" s="349"/>
      <c r="E941" s="2" t="s">
        <v>3</v>
      </c>
      <c r="F941" s="2"/>
      <c r="G941" s="2">
        <v>11.771000000000001</v>
      </c>
      <c r="H941" s="1"/>
      <c r="I941" s="1"/>
      <c r="J941" s="303"/>
      <c r="K941" s="1"/>
      <c r="L941" s="303">
        <v>1982.78</v>
      </c>
      <c r="M941" s="37">
        <f t="shared" si="838"/>
        <v>23339.3</v>
      </c>
      <c r="N941" s="37">
        <f t="shared" si="839"/>
        <v>23339.3</v>
      </c>
      <c r="O941" s="86"/>
      <c r="P941" s="2"/>
      <c r="Q941" s="1"/>
      <c r="R941" s="1"/>
      <c r="S941" s="303"/>
      <c r="T941" s="1"/>
      <c r="U941" s="303"/>
      <c r="V941" s="41"/>
      <c r="W941" s="1"/>
    </row>
    <row r="942" spans="1:23" s="95" customFormat="1" ht="14.25" customHeight="1">
      <c r="A942" s="367"/>
      <c r="B942" s="379"/>
      <c r="C942" s="371"/>
      <c r="D942" s="349"/>
      <c r="E942" s="2" t="s">
        <v>29</v>
      </c>
      <c r="F942" s="2"/>
      <c r="G942" s="1">
        <f>SUM(G938:G941)</f>
        <v>42.501000000000005</v>
      </c>
      <c r="H942" s="303"/>
      <c r="I942" s="1">
        <f>SUM(I938:I941)</f>
        <v>0</v>
      </c>
      <c r="J942" s="303"/>
      <c r="K942" s="1">
        <f>SUM(K938:K941)</f>
        <v>0</v>
      </c>
      <c r="L942" s="303"/>
      <c r="M942" s="1">
        <f>SUM(M938:M941)</f>
        <v>84270.13</v>
      </c>
      <c r="N942" s="1">
        <f>SUM(N938:N941)</f>
        <v>84270.13</v>
      </c>
      <c r="O942" s="86"/>
      <c r="P942" s="2"/>
      <c r="Q942" s="1"/>
      <c r="R942" s="1"/>
      <c r="S942" s="303"/>
      <c r="T942" s="1"/>
      <c r="U942" s="303"/>
      <c r="V942" s="41"/>
      <c r="W942" s="1"/>
    </row>
    <row r="943" spans="1:23" s="95" customFormat="1" ht="14.25" customHeight="1">
      <c r="A943" s="367"/>
      <c r="B943" s="379"/>
      <c r="C943" s="371"/>
      <c r="D943" s="349" t="s">
        <v>417</v>
      </c>
      <c r="E943" s="2" t="s">
        <v>0</v>
      </c>
      <c r="F943" s="2"/>
      <c r="G943" s="2"/>
      <c r="H943" s="1"/>
      <c r="I943" s="1"/>
      <c r="J943" s="303"/>
      <c r="K943" s="1"/>
      <c r="L943" s="303">
        <v>832.78</v>
      </c>
      <c r="M943" s="37">
        <f t="shared" ref="M943:M944" si="840">ROUND(G943*L943,2)</f>
        <v>0</v>
      </c>
      <c r="N943" s="37">
        <f>ROUND(M943,2)</f>
        <v>0</v>
      </c>
      <c r="O943" s="86"/>
      <c r="P943" s="2"/>
      <c r="Q943" s="1"/>
      <c r="R943" s="1"/>
      <c r="S943" s="303"/>
      <c r="T943" s="1"/>
      <c r="U943" s="303"/>
      <c r="V943" s="41"/>
      <c r="W943" s="1"/>
    </row>
    <row r="944" spans="1:23" s="95" customFormat="1" ht="14.25" customHeight="1">
      <c r="A944" s="367"/>
      <c r="B944" s="379"/>
      <c r="C944" s="371"/>
      <c r="D944" s="349"/>
      <c r="E944" s="2" t="s">
        <v>1</v>
      </c>
      <c r="F944" s="2"/>
      <c r="G944" s="2"/>
      <c r="H944" s="1"/>
      <c r="I944" s="1"/>
      <c r="J944" s="303"/>
      <c r="K944" s="1"/>
      <c r="L944" s="303">
        <v>832.78</v>
      </c>
      <c r="M944" s="37">
        <f t="shared" si="840"/>
        <v>0</v>
      </c>
      <c r="N944" s="37">
        <f t="shared" ref="N944:N946" si="841">ROUND(M944,2)</f>
        <v>0</v>
      </c>
      <c r="O944" s="86"/>
      <c r="P944" s="2"/>
      <c r="Q944" s="1"/>
      <c r="R944" s="1"/>
      <c r="S944" s="303"/>
      <c r="T944" s="1"/>
      <c r="U944" s="303"/>
      <c r="V944" s="41"/>
      <c r="W944" s="1"/>
    </row>
    <row r="945" spans="1:23" s="95" customFormat="1" ht="14.25" customHeight="1">
      <c r="A945" s="367"/>
      <c r="B945" s="379"/>
      <c r="C945" s="371"/>
      <c r="D945" s="349"/>
      <c r="E945" s="2" t="s">
        <v>2</v>
      </c>
      <c r="F945" s="2"/>
      <c r="G945" s="79">
        <v>28.922000000000001</v>
      </c>
      <c r="H945" s="1"/>
      <c r="I945" s="1"/>
      <c r="J945" s="303"/>
      <c r="K945" s="1"/>
      <c r="L945" s="303">
        <v>832.78</v>
      </c>
      <c r="M945" s="37">
        <f>ROUND(G945*L945,2)</f>
        <v>24085.66</v>
      </c>
      <c r="N945" s="37">
        <f t="shared" si="841"/>
        <v>24085.66</v>
      </c>
      <c r="O945" s="86"/>
      <c r="P945" s="79"/>
      <c r="Q945" s="1"/>
      <c r="R945" s="1"/>
      <c r="S945" s="303"/>
      <c r="T945" s="1"/>
      <c r="U945" s="303">
        <v>810.42</v>
      </c>
      <c r="V945" s="37">
        <f>ROUND(P945*U945,2)</f>
        <v>0</v>
      </c>
      <c r="W945" s="37">
        <f>ROUND(V945*1.18,2)</f>
        <v>0</v>
      </c>
    </row>
    <row r="946" spans="1:23" s="95" customFormat="1" ht="14.25" customHeight="1">
      <c r="A946" s="367"/>
      <c r="B946" s="379"/>
      <c r="C946" s="371"/>
      <c r="D946" s="349"/>
      <c r="E946" s="2" t="s">
        <v>3</v>
      </c>
      <c r="F946" s="2"/>
      <c r="G946" s="2">
        <v>40.200000000000003</v>
      </c>
      <c r="H946" s="1"/>
      <c r="I946" s="1"/>
      <c r="J946" s="303"/>
      <c r="K946" s="1"/>
      <c r="L946" s="303">
        <v>832.78</v>
      </c>
      <c r="M946" s="37">
        <f>ROUND(G946*L946,2)</f>
        <v>33477.760000000002</v>
      </c>
      <c r="N946" s="37">
        <f t="shared" si="841"/>
        <v>33477.760000000002</v>
      </c>
      <c r="O946" s="86"/>
      <c r="P946" s="2"/>
      <c r="Q946" s="1"/>
      <c r="R946" s="1"/>
      <c r="S946" s="303"/>
      <c r="T946" s="1"/>
      <c r="U946" s="303">
        <v>810.42</v>
      </c>
      <c r="V946" s="37">
        <f>ROUND(P946*U946,2)</f>
        <v>0</v>
      </c>
      <c r="W946" s="37">
        <f>ROUND(V946*1.18,2)</f>
        <v>0</v>
      </c>
    </row>
    <row r="947" spans="1:23" s="95" customFormat="1" ht="14.25" customHeight="1">
      <c r="A947" s="367"/>
      <c r="B947" s="379"/>
      <c r="C947" s="371"/>
      <c r="D947" s="349"/>
      <c r="E947" s="2" t="s">
        <v>29</v>
      </c>
      <c r="F947" s="2"/>
      <c r="G947" s="1">
        <f>SUM(G943:G946)</f>
        <v>69.122</v>
      </c>
      <c r="H947" s="303"/>
      <c r="I947" s="1">
        <f>SUM(I943:I946)</f>
        <v>0</v>
      </c>
      <c r="J947" s="303"/>
      <c r="K947" s="1">
        <f>SUM(K943:K946)</f>
        <v>0</v>
      </c>
      <c r="L947" s="303"/>
      <c r="M947" s="1">
        <f>SUM(M943:M946)</f>
        <v>57563.42</v>
      </c>
      <c r="N947" s="1">
        <f>SUM(N943:N946)</f>
        <v>57563.42</v>
      </c>
      <c r="O947" s="86"/>
      <c r="P947" s="2"/>
      <c r="Q947" s="1"/>
      <c r="R947" s="1"/>
      <c r="S947" s="303"/>
      <c r="T947" s="1"/>
      <c r="U947" s="303"/>
      <c r="V947" s="41"/>
      <c r="W947" s="1"/>
    </row>
    <row r="948" spans="1:23" s="95" customFormat="1" ht="14.25" customHeight="1">
      <c r="A948" s="367"/>
      <c r="B948" s="379"/>
      <c r="C948" s="371"/>
      <c r="D948" s="349" t="s">
        <v>418</v>
      </c>
      <c r="E948" s="2" t="s">
        <v>0</v>
      </c>
      <c r="F948" s="2"/>
      <c r="G948" s="2"/>
      <c r="H948" s="1"/>
      <c r="I948" s="1"/>
      <c r="J948" s="303"/>
      <c r="K948" s="1"/>
      <c r="L948" s="303">
        <v>1982.78</v>
      </c>
      <c r="M948" s="37">
        <f t="shared" ref="M948:M951" si="842">ROUND(G948*L948,2)</f>
        <v>0</v>
      </c>
      <c r="N948" s="37">
        <f>ROUND(M948,2)</f>
        <v>0</v>
      </c>
      <c r="O948" s="86"/>
      <c r="P948" s="2"/>
      <c r="Q948" s="1"/>
      <c r="R948" s="1"/>
      <c r="S948" s="303"/>
      <c r="T948" s="1"/>
      <c r="U948" s="303"/>
      <c r="V948" s="41"/>
      <c r="W948" s="1"/>
    </row>
    <row r="949" spans="1:23" s="95" customFormat="1" ht="14.25" customHeight="1">
      <c r="A949" s="367"/>
      <c r="B949" s="379"/>
      <c r="C949" s="371"/>
      <c r="D949" s="349"/>
      <c r="E949" s="2" t="s">
        <v>1</v>
      </c>
      <c r="F949" s="2"/>
      <c r="G949" s="2"/>
      <c r="H949" s="1"/>
      <c r="I949" s="1"/>
      <c r="J949" s="303"/>
      <c r="K949" s="1"/>
      <c r="L949" s="303">
        <v>1982.78</v>
      </c>
      <c r="M949" s="37">
        <f t="shared" si="842"/>
        <v>0</v>
      </c>
      <c r="N949" s="37">
        <f t="shared" ref="N949:N951" si="843">ROUND(M949,2)</f>
        <v>0</v>
      </c>
      <c r="O949" s="86"/>
      <c r="P949" s="2"/>
      <c r="Q949" s="1"/>
      <c r="R949" s="1"/>
      <c r="S949" s="303"/>
      <c r="T949" s="1"/>
      <c r="U949" s="303"/>
      <c r="V949" s="41"/>
      <c r="W949" s="1"/>
    </row>
    <row r="950" spans="1:23" s="95" customFormat="1" ht="14.25" customHeight="1">
      <c r="A950" s="367"/>
      <c r="B950" s="379"/>
      <c r="C950" s="371"/>
      <c r="D950" s="349"/>
      <c r="E950" s="2" t="s">
        <v>2</v>
      </c>
      <c r="F950" s="2"/>
      <c r="G950" s="79">
        <v>11.816000000000001</v>
      </c>
      <c r="H950" s="1"/>
      <c r="I950" s="1"/>
      <c r="J950" s="303"/>
      <c r="K950" s="1"/>
      <c r="L950" s="303">
        <v>1982.78</v>
      </c>
      <c r="M950" s="37">
        <f t="shared" si="842"/>
        <v>23428.53</v>
      </c>
      <c r="N950" s="37">
        <f t="shared" si="843"/>
        <v>23428.53</v>
      </c>
      <c r="O950" s="86"/>
      <c r="P950" s="79"/>
      <c r="Q950" s="1"/>
      <c r="R950" s="1"/>
      <c r="S950" s="303"/>
      <c r="T950" s="1"/>
      <c r="U950" s="303">
        <v>1649.4</v>
      </c>
      <c r="V950" s="37">
        <f t="shared" ref="V950:V951" si="844">ROUND(P950*U950,2)</f>
        <v>0</v>
      </c>
      <c r="W950" s="37">
        <f t="shared" ref="W950:W951" si="845">ROUND(V950*1.18,2)</f>
        <v>0</v>
      </c>
    </row>
    <row r="951" spans="1:23" s="95" customFormat="1" ht="14.25" customHeight="1">
      <c r="A951" s="367"/>
      <c r="B951" s="379"/>
      <c r="C951" s="371"/>
      <c r="D951" s="349"/>
      <c r="E951" s="2" t="s">
        <v>3</v>
      </c>
      <c r="F951" s="2"/>
      <c r="G951" s="2">
        <v>70.2</v>
      </c>
      <c r="H951" s="1"/>
      <c r="I951" s="1"/>
      <c r="J951" s="303"/>
      <c r="K951" s="1"/>
      <c r="L951" s="303">
        <v>1982.78</v>
      </c>
      <c r="M951" s="37">
        <f t="shared" si="842"/>
        <v>139191.16</v>
      </c>
      <c r="N951" s="37">
        <f t="shared" si="843"/>
        <v>139191.16</v>
      </c>
      <c r="O951" s="86"/>
      <c r="P951" s="2"/>
      <c r="Q951" s="1"/>
      <c r="R951" s="1"/>
      <c r="S951" s="303"/>
      <c r="T951" s="1"/>
      <c r="U951" s="303">
        <v>1649.4</v>
      </c>
      <c r="V951" s="37">
        <f t="shared" si="844"/>
        <v>0</v>
      </c>
      <c r="W951" s="37">
        <f t="shared" si="845"/>
        <v>0</v>
      </c>
    </row>
    <row r="952" spans="1:23" s="95" customFormat="1" ht="14.25" customHeight="1">
      <c r="A952" s="367"/>
      <c r="B952" s="379"/>
      <c r="C952" s="371"/>
      <c r="D952" s="349"/>
      <c r="E952" s="2" t="s">
        <v>29</v>
      </c>
      <c r="F952" s="2"/>
      <c r="G952" s="1">
        <f>SUM(G948:G951)</f>
        <v>82.016000000000005</v>
      </c>
      <c r="H952" s="303"/>
      <c r="I952" s="1">
        <f>SUM(I948:I951)</f>
        <v>0</v>
      </c>
      <c r="J952" s="303"/>
      <c r="K952" s="1">
        <f>SUM(K948:K951)</f>
        <v>0</v>
      </c>
      <c r="L952" s="303"/>
      <c r="M952" s="1">
        <f>SUM(M948:M951)</f>
        <v>162619.69</v>
      </c>
      <c r="N952" s="1">
        <f>SUM(N948:N951)</f>
        <v>162619.69</v>
      </c>
      <c r="O952" s="86"/>
      <c r="P952" s="2"/>
      <c r="Q952" s="1"/>
      <c r="R952" s="1"/>
      <c r="S952" s="303"/>
      <c r="T952" s="1"/>
      <c r="U952" s="303"/>
      <c r="V952" s="41"/>
      <c r="W952" s="1"/>
    </row>
    <row r="953" spans="1:23" s="95" customFormat="1" ht="14.25" customHeight="1">
      <c r="A953" s="367"/>
      <c r="B953" s="379"/>
      <c r="C953" s="371"/>
      <c r="D953" s="349" t="s">
        <v>419</v>
      </c>
      <c r="E953" s="2" t="s">
        <v>0</v>
      </c>
      <c r="F953" s="2"/>
      <c r="G953" s="2"/>
      <c r="H953" s="1"/>
      <c r="I953" s="1"/>
      <c r="J953" s="303"/>
      <c r="K953" s="1"/>
      <c r="L953" s="303">
        <v>1641.12</v>
      </c>
      <c r="M953" s="37">
        <f t="shared" ref="M953:M954" si="846">ROUND(G953*L953,2)</f>
        <v>0</v>
      </c>
      <c r="N953" s="37">
        <f>ROUND(M953,2)</f>
        <v>0</v>
      </c>
      <c r="O953" s="86"/>
      <c r="P953" s="2"/>
      <c r="Q953" s="1"/>
      <c r="R953" s="1"/>
      <c r="S953" s="303"/>
      <c r="T953" s="1"/>
      <c r="U953" s="303"/>
      <c r="V953" s="41"/>
      <c r="W953" s="1"/>
    </row>
    <row r="954" spans="1:23" s="95" customFormat="1" ht="14.25" customHeight="1">
      <c r="A954" s="367"/>
      <c r="B954" s="379"/>
      <c r="C954" s="371"/>
      <c r="D954" s="349"/>
      <c r="E954" s="2" t="s">
        <v>1</v>
      </c>
      <c r="F954" s="2"/>
      <c r="G954" s="2"/>
      <c r="H954" s="1"/>
      <c r="I954" s="1"/>
      <c r="J954" s="303"/>
      <c r="K954" s="1"/>
      <c r="L954" s="303">
        <v>1641.12</v>
      </c>
      <c r="M954" s="37">
        <f t="shared" si="846"/>
        <v>0</v>
      </c>
      <c r="N954" s="37">
        <f t="shared" ref="N954:N956" si="847">ROUND(M954,2)</f>
        <v>0</v>
      </c>
      <c r="O954" s="86"/>
      <c r="P954" s="2"/>
      <c r="Q954" s="1"/>
      <c r="R954" s="1"/>
      <c r="S954" s="303"/>
      <c r="T954" s="1"/>
      <c r="U954" s="303"/>
      <c r="V954" s="41"/>
      <c r="W954" s="1"/>
    </row>
    <row r="955" spans="1:23" s="95" customFormat="1" ht="14.25" customHeight="1">
      <c r="A955" s="367"/>
      <c r="B955" s="379"/>
      <c r="C955" s="371"/>
      <c r="D955" s="349"/>
      <c r="E955" s="2" t="s">
        <v>2</v>
      </c>
      <c r="F955" s="2"/>
      <c r="G955" s="79">
        <v>28.922000000000001</v>
      </c>
      <c r="H955" s="1"/>
      <c r="I955" s="1"/>
      <c r="J955" s="303"/>
      <c r="K955" s="1"/>
      <c r="L955" s="303">
        <v>1641.12</v>
      </c>
      <c r="M955" s="37">
        <f>ROUND(G955*L955,2)</f>
        <v>47464.47</v>
      </c>
      <c r="N955" s="37">
        <f t="shared" si="847"/>
        <v>47464.47</v>
      </c>
      <c r="O955" s="86"/>
      <c r="P955" s="79"/>
      <c r="Q955" s="1"/>
      <c r="R955" s="1"/>
      <c r="S955" s="303"/>
      <c r="T955" s="1"/>
      <c r="U955" s="303">
        <v>810.42</v>
      </c>
      <c r="V955" s="37">
        <f>ROUND(P955*U955,2)</f>
        <v>0</v>
      </c>
      <c r="W955" s="37">
        <f>ROUND(V955*1.18,2)</f>
        <v>0</v>
      </c>
    </row>
    <row r="956" spans="1:23" s="95" customFormat="1" ht="14.25" customHeight="1">
      <c r="A956" s="367"/>
      <c r="B956" s="379"/>
      <c r="C956" s="371"/>
      <c r="D956" s="349"/>
      <c r="E956" s="2" t="s">
        <v>3</v>
      </c>
      <c r="F956" s="2"/>
      <c r="G956" s="2">
        <v>130.19999999999999</v>
      </c>
      <c r="H956" s="1"/>
      <c r="I956" s="1"/>
      <c r="J956" s="303"/>
      <c r="K956" s="1"/>
      <c r="L956" s="303">
        <v>1641.12</v>
      </c>
      <c r="M956" s="37">
        <f>ROUND(G956*L956,2)</f>
        <v>213673.82</v>
      </c>
      <c r="N956" s="37">
        <f t="shared" si="847"/>
        <v>213673.82</v>
      </c>
      <c r="O956" s="86"/>
      <c r="P956" s="2"/>
      <c r="Q956" s="1"/>
      <c r="R956" s="1"/>
      <c r="S956" s="303"/>
      <c r="T956" s="1"/>
      <c r="U956" s="303">
        <v>810.42</v>
      </c>
      <c r="V956" s="37">
        <f>ROUND(P956*U956,2)</f>
        <v>0</v>
      </c>
      <c r="W956" s="37">
        <f>ROUND(V956*1.18,2)</f>
        <v>0</v>
      </c>
    </row>
    <row r="957" spans="1:23" s="95" customFormat="1" ht="14.25" customHeight="1">
      <c r="A957" s="367"/>
      <c r="B957" s="379"/>
      <c r="C957" s="371"/>
      <c r="D957" s="349"/>
      <c r="E957" s="2" t="s">
        <v>29</v>
      </c>
      <c r="F957" s="2"/>
      <c r="G957" s="1">
        <f>SUM(G953:G956)</f>
        <v>159.12199999999999</v>
      </c>
      <c r="H957" s="303"/>
      <c r="I957" s="1">
        <f>SUM(I953:I956)</f>
        <v>0</v>
      </c>
      <c r="J957" s="303"/>
      <c r="K957" s="1">
        <f>SUM(K953:K956)</f>
        <v>0</v>
      </c>
      <c r="L957" s="303"/>
      <c r="M957" s="1">
        <f>SUM(M953:M956)</f>
        <v>261138.29</v>
      </c>
      <c r="N957" s="1">
        <f>SUM(N953:N956)</f>
        <v>261138.29</v>
      </c>
      <c r="O957" s="86"/>
      <c r="P957" s="2"/>
      <c r="Q957" s="1"/>
      <c r="R957" s="1"/>
      <c r="S957" s="303"/>
      <c r="T957" s="1"/>
      <c r="U957" s="303"/>
      <c r="V957" s="41"/>
      <c r="W957" s="1"/>
    </row>
    <row r="958" spans="1:23" s="95" customFormat="1" ht="14.25" customHeight="1">
      <c r="A958" s="367"/>
      <c r="B958" s="379"/>
      <c r="C958" s="371"/>
      <c r="D958" s="349" t="s">
        <v>420</v>
      </c>
      <c r="E958" s="2" t="s">
        <v>0</v>
      </c>
      <c r="F958" s="2"/>
      <c r="G958" s="2"/>
      <c r="H958" s="1"/>
      <c r="I958" s="1"/>
      <c r="J958" s="303"/>
      <c r="K958" s="1"/>
      <c r="L958" s="303">
        <v>3291.12</v>
      </c>
      <c r="M958" s="37">
        <f t="shared" ref="M958:M961" si="848">ROUND(G958*L958,2)</f>
        <v>0</v>
      </c>
      <c r="N958" s="37">
        <f>ROUND(M958,2)</f>
        <v>0</v>
      </c>
      <c r="O958" s="86"/>
      <c r="P958" s="2"/>
      <c r="Q958" s="1"/>
      <c r="R958" s="1"/>
      <c r="S958" s="303"/>
      <c r="T958" s="1"/>
      <c r="U958" s="303"/>
      <c r="V958" s="41"/>
      <c r="W958" s="1"/>
    </row>
    <row r="959" spans="1:23" s="95" customFormat="1" ht="14.25" customHeight="1">
      <c r="A959" s="367"/>
      <c r="B959" s="379"/>
      <c r="C959" s="371"/>
      <c r="D959" s="349"/>
      <c r="E959" s="2" t="s">
        <v>1</v>
      </c>
      <c r="F959" s="2"/>
      <c r="G959" s="2"/>
      <c r="H959" s="1"/>
      <c r="I959" s="1"/>
      <c r="J959" s="303"/>
      <c r="K959" s="1"/>
      <c r="L959" s="303">
        <v>3291.12</v>
      </c>
      <c r="M959" s="37">
        <f t="shared" si="848"/>
        <v>0</v>
      </c>
      <c r="N959" s="37">
        <f t="shared" ref="N959:N961" si="849">ROUND(M959,2)</f>
        <v>0</v>
      </c>
      <c r="O959" s="86"/>
      <c r="P959" s="2"/>
      <c r="Q959" s="1"/>
      <c r="R959" s="1"/>
      <c r="S959" s="303"/>
      <c r="T959" s="1"/>
      <c r="U959" s="303"/>
      <c r="V959" s="41"/>
      <c r="W959" s="1"/>
    </row>
    <row r="960" spans="1:23" s="95" customFormat="1" ht="14.25" customHeight="1">
      <c r="A960" s="367"/>
      <c r="B960" s="379"/>
      <c r="C960" s="371"/>
      <c r="D960" s="349"/>
      <c r="E960" s="2" t="s">
        <v>2</v>
      </c>
      <c r="F960" s="2"/>
      <c r="G960" s="79">
        <v>11.816000000000001</v>
      </c>
      <c r="H960" s="1"/>
      <c r="I960" s="1"/>
      <c r="J960" s="303"/>
      <c r="K960" s="1"/>
      <c r="L960" s="303">
        <v>3291.12</v>
      </c>
      <c r="M960" s="37">
        <f t="shared" si="848"/>
        <v>38887.870000000003</v>
      </c>
      <c r="N960" s="37">
        <f t="shared" si="849"/>
        <v>38887.870000000003</v>
      </c>
      <c r="O960" s="86"/>
      <c r="P960" s="79"/>
      <c r="Q960" s="1"/>
      <c r="R960" s="1"/>
      <c r="S960" s="303"/>
      <c r="T960" s="1"/>
      <c r="U960" s="303">
        <v>1649.4</v>
      </c>
      <c r="V960" s="37">
        <f t="shared" ref="V960:V961" si="850">ROUND(P960*U960,2)</f>
        <v>0</v>
      </c>
      <c r="W960" s="37">
        <f t="shared" ref="W960:W961" si="851">ROUND(V960*1.18,2)</f>
        <v>0</v>
      </c>
    </row>
    <row r="961" spans="1:23" s="95" customFormat="1" ht="14.25" customHeight="1">
      <c r="A961" s="367"/>
      <c r="B961" s="379"/>
      <c r="C961" s="371"/>
      <c r="D961" s="349"/>
      <c r="E961" s="2" t="s">
        <v>3</v>
      </c>
      <c r="F961" s="2"/>
      <c r="G961" s="2">
        <v>140.19999999999999</v>
      </c>
      <c r="H961" s="1"/>
      <c r="I961" s="1"/>
      <c r="J961" s="303"/>
      <c r="K961" s="1"/>
      <c r="L961" s="303">
        <v>3291.12</v>
      </c>
      <c r="M961" s="37">
        <f t="shared" si="848"/>
        <v>461415.02</v>
      </c>
      <c r="N961" s="37">
        <f t="shared" si="849"/>
        <v>461415.02</v>
      </c>
      <c r="O961" s="86"/>
      <c r="P961" s="2"/>
      <c r="Q961" s="1"/>
      <c r="R961" s="1"/>
      <c r="S961" s="303"/>
      <c r="T961" s="1"/>
      <c r="U961" s="303">
        <v>1649.4</v>
      </c>
      <c r="V961" s="37">
        <f t="shared" si="850"/>
        <v>0</v>
      </c>
      <c r="W961" s="37">
        <f t="shared" si="851"/>
        <v>0</v>
      </c>
    </row>
    <row r="962" spans="1:23" s="95" customFormat="1" ht="14.25" customHeight="1">
      <c r="A962" s="367"/>
      <c r="B962" s="379"/>
      <c r="C962" s="372"/>
      <c r="D962" s="349"/>
      <c r="E962" s="2" t="s">
        <v>29</v>
      </c>
      <c r="F962" s="2"/>
      <c r="G962" s="1">
        <f>SUM(G958:G961)</f>
        <v>152.01599999999999</v>
      </c>
      <c r="H962" s="303"/>
      <c r="I962" s="1">
        <f>SUM(I958:I961)</f>
        <v>0</v>
      </c>
      <c r="J962" s="303"/>
      <c r="K962" s="1">
        <f>SUM(K958:K961)</f>
        <v>0</v>
      </c>
      <c r="L962" s="303"/>
      <c r="M962" s="1">
        <f>SUM(M958:M961)</f>
        <v>500302.89</v>
      </c>
      <c r="N962" s="1">
        <f>SUM(N958:N961)</f>
        <v>500302.89</v>
      </c>
      <c r="O962" s="86"/>
      <c r="P962" s="2"/>
      <c r="Q962" s="1"/>
      <c r="R962" s="1"/>
      <c r="S962" s="303"/>
      <c r="T962" s="1"/>
      <c r="U962" s="303"/>
      <c r="V962" s="41"/>
      <c r="W962" s="1"/>
    </row>
    <row r="963" spans="1:23" s="95" customFormat="1" ht="14.25" customHeight="1">
      <c r="A963" s="367"/>
      <c r="B963" s="379"/>
      <c r="C963" s="361" t="s">
        <v>31</v>
      </c>
      <c r="D963" s="349" t="s">
        <v>137</v>
      </c>
      <c r="E963" s="2" t="s">
        <v>0</v>
      </c>
      <c r="F963" s="2"/>
      <c r="G963" s="2"/>
      <c r="H963" s="1"/>
      <c r="I963" s="1"/>
      <c r="J963" s="303"/>
      <c r="K963" s="1"/>
      <c r="L963" s="303">
        <v>832.78</v>
      </c>
      <c r="M963" s="37">
        <f t="shared" ref="M963:M964" si="852">ROUND(G963*L963,2)</f>
        <v>0</v>
      </c>
      <c r="N963" s="37">
        <f>ROUND(M963,2)</f>
        <v>0</v>
      </c>
      <c r="O963" s="86"/>
      <c r="P963" s="2"/>
      <c r="Q963" s="1"/>
      <c r="R963" s="1"/>
      <c r="S963" s="119"/>
      <c r="T963" s="1"/>
      <c r="U963" s="119"/>
      <c r="V963" s="41"/>
      <c r="W963" s="1"/>
    </row>
    <row r="964" spans="1:23" s="95" customFormat="1" ht="14.25" customHeight="1">
      <c r="A964" s="367"/>
      <c r="B964" s="379"/>
      <c r="C964" s="362"/>
      <c r="D964" s="349"/>
      <c r="E964" s="2" t="s">
        <v>1</v>
      </c>
      <c r="F964" s="2"/>
      <c r="G964" s="2"/>
      <c r="H964" s="1"/>
      <c r="I964" s="1"/>
      <c r="J964" s="303"/>
      <c r="K964" s="1"/>
      <c r="L964" s="303">
        <v>832.78</v>
      </c>
      <c r="M964" s="37">
        <f t="shared" si="852"/>
        <v>0</v>
      </c>
      <c r="N964" s="37">
        <f t="shared" ref="N964:N966" si="853">ROUND(M964,2)</f>
        <v>0</v>
      </c>
      <c r="O964" s="86"/>
      <c r="P964" s="2"/>
      <c r="Q964" s="1"/>
      <c r="R964" s="1"/>
      <c r="S964" s="119"/>
      <c r="T964" s="1"/>
      <c r="U964" s="119"/>
      <c r="V964" s="41"/>
      <c r="W964" s="1"/>
    </row>
    <row r="965" spans="1:23" s="95" customFormat="1" ht="14.25" customHeight="1">
      <c r="A965" s="367"/>
      <c r="B965" s="379"/>
      <c r="C965" s="362"/>
      <c r="D965" s="349"/>
      <c r="E965" s="2" t="s">
        <v>2</v>
      </c>
      <c r="F965" s="2"/>
      <c r="G965" s="2">
        <v>0</v>
      </c>
      <c r="H965" s="1"/>
      <c r="I965" s="1"/>
      <c r="J965" s="303"/>
      <c r="K965" s="1"/>
      <c r="L965" s="303">
        <v>832.78</v>
      </c>
      <c r="M965" s="37">
        <f>ROUND(G965*L965,2)</f>
        <v>0</v>
      </c>
      <c r="N965" s="37">
        <f t="shared" si="853"/>
        <v>0</v>
      </c>
      <c r="O965" s="86"/>
      <c r="P965" s="2"/>
      <c r="Q965" s="1"/>
      <c r="R965" s="1"/>
      <c r="S965" s="119"/>
      <c r="T965" s="1"/>
      <c r="U965" s="119">
        <v>810.42</v>
      </c>
      <c r="V965" s="37">
        <f>ROUND(P965*U965,2)</f>
        <v>0</v>
      </c>
      <c r="W965" s="37">
        <f>ROUND(V965*1.18,2)</f>
        <v>0</v>
      </c>
    </row>
    <row r="966" spans="1:23" s="95" customFormat="1" ht="14.25" customHeight="1">
      <c r="A966" s="367"/>
      <c r="B966" s="379"/>
      <c r="C966" s="362"/>
      <c r="D966" s="349"/>
      <c r="E966" s="2" t="s">
        <v>3</v>
      </c>
      <c r="F966" s="2"/>
      <c r="G966" s="2">
        <v>0</v>
      </c>
      <c r="H966" s="1"/>
      <c r="I966" s="1"/>
      <c r="J966" s="303"/>
      <c r="K966" s="1"/>
      <c r="L966" s="303">
        <v>832.78</v>
      </c>
      <c r="M966" s="37">
        <f t="shared" ref="M966" si="854">ROUND(G966*L966,2)</f>
        <v>0</v>
      </c>
      <c r="N966" s="37">
        <f t="shared" si="853"/>
        <v>0</v>
      </c>
      <c r="O966" s="86"/>
      <c r="P966" s="2"/>
      <c r="Q966" s="1"/>
      <c r="R966" s="1"/>
      <c r="S966" s="119"/>
      <c r="T966" s="1"/>
      <c r="U966" s="119"/>
      <c r="V966" s="41"/>
      <c r="W966" s="1"/>
    </row>
    <row r="967" spans="1:23" s="95" customFormat="1" ht="14.25" customHeight="1">
      <c r="A967" s="367"/>
      <c r="B967" s="379"/>
      <c r="C967" s="362"/>
      <c r="D967" s="349"/>
      <c r="E967" s="2" t="s">
        <v>29</v>
      </c>
      <c r="F967" s="2"/>
      <c r="G967" s="1">
        <f>SUM(G963:G966)</f>
        <v>0</v>
      </c>
      <c r="H967" s="303"/>
      <c r="I967" s="1">
        <f>SUM(I963:I966)</f>
        <v>0</v>
      </c>
      <c r="J967" s="303"/>
      <c r="K967" s="1">
        <f>SUM(K963:K966)</f>
        <v>0</v>
      </c>
      <c r="L967" s="303"/>
      <c r="M967" s="1">
        <f>SUM(M963:M966)</f>
        <v>0</v>
      </c>
      <c r="N967" s="1">
        <f>SUM(N963:N966)</f>
        <v>0</v>
      </c>
      <c r="O967" s="86"/>
      <c r="P967" s="2"/>
      <c r="Q967" s="1"/>
      <c r="R967" s="1"/>
      <c r="S967" s="119"/>
      <c r="T967" s="1"/>
      <c r="U967" s="119"/>
      <c r="V967" s="41"/>
      <c r="W967" s="1"/>
    </row>
    <row r="968" spans="1:23" s="95" customFormat="1" ht="14.25" customHeight="1">
      <c r="A968" s="367"/>
      <c r="B968" s="379"/>
      <c r="C968" s="362"/>
      <c r="D968" s="349" t="s">
        <v>136</v>
      </c>
      <c r="E968" s="2" t="s">
        <v>0</v>
      </c>
      <c r="F968" s="2"/>
      <c r="G968" s="2"/>
      <c r="H968" s="1"/>
      <c r="I968" s="1"/>
      <c r="J968" s="1"/>
      <c r="K968" s="1"/>
      <c r="L968" s="303">
        <v>1982.78</v>
      </c>
      <c r="M968" s="37">
        <f t="shared" ref="M968:M969" si="855">ROUND(G968*L968,2)</f>
        <v>0</v>
      </c>
      <c r="N968" s="37">
        <f>ROUND(M968,2)</f>
        <v>0</v>
      </c>
      <c r="O968" s="86"/>
      <c r="P968" s="2"/>
      <c r="Q968" s="1"/>
      <c r="R968" s="1"/>
      <c r="S968" s="119"/>
      <c r="T968" s="1"/>
      <c r="U968" s="119"/>
      <c r="V968" s="41"/>
      <c r="W968" s="1"/>
    </row>
    <row r="969" spans="1:23" s="95" customFormat="1" ht="14.25" customHeight="1">
      <c r="A969" s="367"/>
      <c r="B969" s="379"/>
      <c r="C969" s="362"/>
      <c r="D969" s="349"/>
      <c r="E969" s="2" t="s">
        <v>1</v>
      </c>
      <c r="F969" s="2"/>
      <c r="G969" s="2"/>
      <c r="H969" s="1"/>
      <c r="I969" s="1"/>
      <c r="J969" s="1"/>
      <c r="K969" s="1"/>
      <c r="L969" s="303">
        <v>1982.78</v>
      </c>
      <c r="M969" s="37">
        <f t="shared" si="855"/>
        <v>0</v>
      </c>
      <c r="N969" s="37">
        <f t="shared" ref="N969:N971" si="856">ROUND(M969,2)</f>
        <v>0</v>
      </c>
      <c r="O969" s="86"/>
      <c r="P969" s="2"/>
      <c r="Q969" s="1"/>
      <c r="R969" s="1"/>
      <c r="S969" s="119"/>
      <c r="T969" s="1"/>
      <c r="U969" s="119"/>
      <c r="V969" s="41"/>
      <c r="W969" s="1"/>
    </row>
    <row r="970" spans="1:23" s="95" customFormat="1" ht="14.25" customHeight="1">
      <c r="A970" s="367"/>
      <c r="B970" s="379"/>
      <c r="C970" s="362"/>
      <c r="D970" s="349"/>
      <c r="E970" s="2" t="s">
        <v>2</v>
      </c>
      <c r="F970" s="2"/>
      <c r="G970" s="2">
        <v>0</v>
      </c>
      <c r="H970" s="1"/>
      <c r="I970" s="1"/>
      <c r="J970" s="1"/>
      <c r="K970" s="1"/>
      <c r="L970" s="303">
        <v>1982.78</v>
      </c>
      <c r="M970" s="37">
        <f>ROUND(G970*L970,2)</f>
        <v>0</v>
      </c>
      <c r="N970" s="37">
        <f t="shared" si="856"/>
        <v>0</v>
      </c>
      <c r="O970" s="86"/>
      <c r="P970" s="2"/>
      <c r="Q970" s="1"/>
      <c r="R970" s="1"/>
      <c r="S970" s="119"/>
      <c r="T970" s="1"/>
      <c r="U970" s="119">
        <v>1649.4</v>
      </c>
      <c r="V970" s="37">
        <f>ROUND(P970*U970,2)</f>
        <v>0</v>
      </c>
      <c r="W970" s="37">
        <f>ROUND(V970*1.18,2)</f>
        <v>0</v>
      </c>
    </row>
    <row r="971" spans="1:23" s="95" customFormat="1" ht="14.25" customHeight="1">
      <c r="A971" s="367"/>
      <c r="B971" s="379"/>
      <c r="C971" s="362"/>
      <c r="D971" s="349"/>
      <c r="E971" s="2" t="s">
        <v>3</v>
      </c>
      <c r="F971" s="2"/>
      <c r="G971" s="2">
        <v>0</v>
      </c>
      <c r="H971" s="1"/>
      <c r="I971" s="1"/>
      <c r="J971" s="1"/>
      <c r="K971" s="1"/>
      <c r="L971" s="303">
        <v>1982.78</v>
      </c>
      <c r="M971" s="37">
        <f t="shared" ref="M971" si="857">ROUND(G971*L971,2)</f>
        <v>0</v>
      </c>
      <c r="N971" s="37">
        <f t="shared" si="856"/>
        <v>0</v>
      </c>
      <c r="O971" s="86"/>
      <c r="P971" s="2"/>
      <c r="Q971" s="1"/>
      <c r="R971" s="1"/>
      <c r="S971" s="119"/>
      <c r="T971" s="1"/>
      <c r="U971" s="119"/>
      <c r="V971" s="41"/>
      <c r="W971" s="1"/>
    </row>
    <row r="972" spans="1:23" s="95" customFormat="1" ht="14.25" customHeight="1">
      <c r="A972" s="367"/>
      <c r="B972" s="379"/>
      <c r="C972" s="363"/>
      <c r="D972" s="349"/>
      <c r="E972" s="2" t="s">
        <v>29</v>
      </c>
      <c r="F972" s="2"/>
      <c r="G972" s="1">
        <f>SUM(G968:G971)</f>
        <v>0</v>
      </c>
      <c r="H972" s="303"/>
      <c r="I972" s="1">
        <f>SUM(I968:I971)</f>
        <v>0</v>
      </c>
      <c r="J972" s="303"/>
      <c r="K972" s="1">
        <f>SUM(K968:K971)</f>
        <v>0</v>
      </c>
      <c r="L972" s="303"/>
      <c r="M972" s="1">
        <f>SUM(M968:M971)</f>
        <v>0</v>
      </c>
      <c r="N972" s="1">
        <f>SUM(N968:N971)</f>
        <v>0</v>
      </c>
      <c r="O972" s="86"/>
      <c r="P972" s="2"/>
      <c r="Q972" s="119"/>
      <c r="R972" s="1"/>
      <c r="S972" s="119"/>
      <c r="T972" s="1"/>
      <c r="U972" s="119"/>
      <c r="V972" s="41"/>
      <c r="W972" s="1"/>
    </row>
    <row r="973" spans="1:23" s="33" customFormat="1" ht="14.25" customHeight="1">
      <c r="A973" s="367"/>
      <c r="B973" s="379"/>
      <c r="C973" s="382" t="s">
        <v>216</v>
      </c>
      <c r="D973" s="385" t="s">
        <v>137</v>
      </c>
      <c r="E973" s="2" t="s">
        <v>0</v>
      </c>
      <c r="F973" s="121"/>
      <c r="G973" s="234">
        <v>0</v>
      </c>
      <c r="H973" s="1"/>
      <c r="I973" s="1"/>
      <c r="J973" s="1"/>
      <c r="K973" s="1"/>
      <c r="L973" s="45">
        <v>1641.12</v>
      </c>
      <c r="M973" s="37">
        <f>ROUND(G973*L973,2)</f>
        <v>0</v>
      </c>
      <c r="N973" s="37">
        <f>ROUND(M973,2)</f>
        <v>0</v>
      </c>
      <c r="O973" s="87"/>
      <c r="P973" s="119"/>
      <c r="Q973" s="119">
        <v>523626.91</v>
      </c>
      <c r="R973" s="37">
        <f t="shared" ref="R973:R974" si="858">ROUND((P973*Q973)*1.18,2)</f>
        <v>0</v>
      </c>
      <c r="S973" s="119">
        <v>0</v>
      </c>
      <c r="T973" s="41">
        <v>0</v>
      </c>
      <c r="U973" s="45">
        <v>0</v>
      </c>
      <c r="V973" s="37">
        <f>ROUND(P973*U973,2)</f>
        <v>0</v>
      </c>
      <c r="W973" s="37">
        <f t="shared" ref="W973:W974" si="859">R973</f>
        <v>0</v>
      </c>
    </row>
    <row r="974" spans="1:23" s="33" customFormat="1" ht="14.25" customHeight="1">
      <c r="A974" s="367"/>
      <c r="B974" s="379"/>
      <c r="C974" s="383"/>
      <c r="D974" s="380"/>
      <c r="E974" s="2" t="s">
        <v>1</v>
      </c>
      <c r="F974" s="121"/>
      <c r="G974" s="234">
        <v>0</v>
      </c>
      <c r="H974" s="1"/>
      <c r="I974" s="1"/>
      <c r="J974" s="1"/>
      <c r="K974" s="1"/>
      <c r="L974" s="46">
        <v>1641.12</v>
      </c>
      <c r="M974" s="37">
        <f t="shared" ref="M974" si="860">ROUND(G974*L974,2)</f>
        <v>0</v>
      </c>
      <c r="N974" s="37">
        <f t="shared" ref="N974:N976" si="861">ROUND(M974,2)</f>
        <v>0</v>
      </c>
      <c r="O974" s="87"/>
      <c r="P974" s="119"/>
      <c r="Q974" s="119">
        <v>531211.15</v>
      </c>
      <c r="R974" s="37">
        <f t="shared" si="858"/>
        <v>0</v>
      </c>
      <c r="S974" s="119">
        <v>0</v>
      </c>
      <c r="T974" s="41">
        <v>0</v>
      </c>
      <c r="U974" s="46">
        <v>0</v>
      </c>
      <c r="V974" s="37">
        <f t="shared" ref="V974" si="862">ROUND(P974*U974,2)</f>
        <v>0</v>
      </c>
      <c r="W974" s="37">
        <f t="shared" si="859"/>
        <v>0</v>
      </c>
    </row>
    <row r="975" spans="1:23" s="33" customFormat="1" ht="14.25" customHeight="1">
      <c r="A975" s="367"/>
      <c r="B975" s="379"/>
      <c r="C975" s="383"/>
      <c r="D975" s="380"/>
      <c r="E975" s="2" t="s">
        <v>2</v>
      </c>
      <c r="F975" s="121"/>
      <c r="G975" s="234">
        <v>0</v>
      </c>
      <c r="H975" s="1"/>
      <c r="I975" s="1"/>
      <c r="J975" s="1"/>
      <c r="K975" s="1"/>
      <c r="L975" s="45">
        <v>1641.12</v>
      </c>
      <c r="M975" s="37"/>
      <c r="N975" s="37">
        <f t="shared" si="861"/>
        <v>0</v>
      </c>
      <c r="O975" s="87"/>
      <c r="P975" s="119"/>
      <c r="Q975" s="119">
        <v>943149.53</v>
      </c>
      <c r="R975" s="37">
        <f>ROUND((P975*Q975)*1.18,2)</f>
        <v>0</v>
      </c>
      <c r="S975" s="119"/>
      <c r="T975" s="37">
        <f>ROUND(P975*S975,2)</f>
        <v>0</v>
      </c>
      <c r="U975" s="46">
        <v>0</v>
      </c>
      <c r="V975" s="37"/>
      <c r="W975" s="37">
        <f>R975</f>
        <v>0</v>
      </c>
    </row>
    <row r="976" spans="1:23" s="33" customFormat="1" ht="14.25" customHeight="1">
      <c r="A976" s="367"/>
      <c r="B976" s="379"/>
      <c r="C976" s="383"/>
      <c r="D976" s="380"/>
      <c r="E976" s="2" t="s">
        <v>3</v>
      </c>
      <c r="F976" s="121"/>
      <c r="G976" s="234">
        <v>0</v>
      </c>
      <c r="H976" s="1"/>
      <c r="I976" s="1"/>
      <c r="J976" s="1"/>
      <c r="K976" s="1"/>
      <c r="L976" s="46">
        <v>1641.12</v>
      </c>
      <c r="M976" s="37">
        <f t="shared" ref="M976" si="863">ROUND(G976*L976,2)</f>
        <v>0</v>
      </c>
      <c r="N976" s="37">
        <f t="shared" si="861"/>
        <v>0</v>
      </c>
      <c r="O976" s="87"/>
      <c r="P976" s="119"/>
      <c r="Q976" s="119">
        <v>1991941.02</v>
      </c>
      <c r="R976" s="37">
        <f t="shared" ref="R976" si="864">ROUND((P976*Q976)*1.18,2)</f>
        <v>0</v>
      </c>
      <c r="S976" s="1">
        <v>0</v>
      </c>
      <c r="T976" s="41">
        <v>0</v>
      </c>
      <c r="U976" s="46">
        <v>0</v>
      </c>
      <c r="V976" s="37">
        <f t="shared" ref="V976" si="865">ROUND(P976*U976,2)</f>
        <v>0</v>
      </c>
      <c r="W976" s="37">
        <f t="shared" ref="W976" si="866">R976</f>
        <v>0</v>
      </c>
    </row>
    <row r="977" spans="1:23" s="34" customFormat="1" ht="14.25" customHeight="1">
      <c r="A977" s="367"/>
      <c r="B977" s="379"/>
      <c r="C977" s="383"/>
      <c r="D977" s="381"/>
      <c r="E977" s="40" t="s">
        <v>29</v>
      </c>
      <c r="F977" s="2"/>
      <c r="G977" s="1">
        <f>SUM(G973:G976)</f>
        <v>0</v>
      </c>
      <c r="H977" s="303"/>
      <c r="I977" s="1">
        <f>SUM(I973:I976)</f>
        <v>0</v>
      </c>
      <c r="J977" s="303"/>
      <c r="K977" s="1">
        <f>SUM(K973:K976)</f>
        <v>0</v>
      </c>
      <c r="L977" s="303"/>
      <c r="M977" s="1">
        <f>SUM(M973:M976)</f>
        <v>0</v>
      </c>
      <c r="N977" s="1">
        <f>SUM(N973:N976)</f>
        <v>0</v>
      </c>
      <c r="O977" s="86"/>
      <c r="P977" s="119"/>
      <c r="Q977" s="119" t="s">
        <v>135</v>
      </c>
      <c r="R977" s="1">
        <f t="shared" ref="R977" si="867">R973+R974+R975+R976</f>
        <v>0</v>
      </c>
      <c r="S977" s="1" t="s">
        <v>135</v>
      </c>
      <c r="T977" s="1">
        <f t="shared" ref="T977" si="868">T973+T974+T975+T976</f>
        <v>0</v>
      </c>
      <c r="U977" s="1" t="s">
        <v>135</v>
      </c>
      <c r="V977" s="41">
        <f>V973+V974+V975+V976</f>
        <v>0</v>
      </c>
      <c r="W977" s="1">
        <f t="shared" ref="W977" si="869">W973+W974+W975+W976</f>
        <v>0</v>
      </c>
    </row>
    <row r="978" spans="1:23" s="33" customFormat="1" ht="14.25" customHeight="1">
      <c r="A978" s="367"/>
      <c r="B978" s="380"/>
      <c r="C978" s="383"/>
      <c r="D978" s="385" t="s">
        <v>136</v>
      </c>
      <c r="E978" s="2" t="s">
        <v>0</v>
      </c>
      <c r="F978" s="121"/>
      <c r="G978" s="234">
        <v>0</v>
      </c>
      <c r="H978" s="1"/>
      <c r="I978" s="1"/>
      <c r="J978" s="1"/>
      <c r="K978" s="1"/>
      <c r="L978" s="45">
        <v>3291.12</v>
      </c>
      <c r="M978" s="37">
        <f>ROUND(G978*L978,2)</f>
        <v>0</v>
      </c>
      <c r="N978" s="37">
        <f>ROUND(M978,2)</f>
        <v>0</v>
      </c>
      <c r="O978" s="87"/>
      <c r="P978" s="119"/>
      <c r="Q978" s="119">
        <v>523626.91</v>
      </c>
      <c r="R978" s="37">
        <f t="shared" ref="R978:R979" si="870">ROUND((P978*Q978)*1.18,2)</f>
        <v>0</v>
      </c>
      <c r="S978" s="119">
        <v>0</v>
      </c>
      <c r="T978" s="41">
        <v>0</v>
      </c>
      <c r="U978" s="45">
        <v>0</v>
      </c>
      <c r="V978" s="37">
        <f>ROUND(P978*U978,2)</f>
        <v>0</v>
      </c>
      <c r="W978" s="37">
        <f t="shared" ref="W978:W979" si="871">R978</f>
        <v>0</v>
      </c>
    </row>
    <row r="979" spans="1:23" s="33" customFormat="1" ht="14.25" customHeight="1">
      <c r="A979" s="367"/>
      <c r="B979" s="380"/>
      <c r="C979" s="383"/>
      <c r="D979" s="380"/>
      <c r="E979" s="2" t="s">
        <v>1</v>
      </c>
      <c r="F979" s="121"/>
      <c r="G979" s="234">
        <v>0</v>
      </c>
      <c r="H979" s="1"/>
      <c r="I979" s="1"/>
      <c r="J979" s="1"/>
      <c r="K979" s="1"/>
      <c r="L979" s="46">
        <v>3291.12</v>
      </c>
      <c r="M979" s="37">
        <f t="shared" ref="M979" si="872">ROUND(G979*L979,2)</f>
        <v>0</v>
      </c>
      <c r="N979" s="37">
        <f t="shared" ref="N979:N980" si="873">ROUND(M979,2)</f>
        <v>0</v>
      </c>
      <c r="O979" s="87"/>
      <c r="P979" s="119"/>
      <c r="Q979" s="119">
        <v>531211.15</v>
      </c>
      <c r="R979" s="37">
        <f t="shared" si="870"/>
        <v>0</v>
      </c>
      <c r="S979" s="119">
        <v>0</v>
      </c>
      <c r="T979" s="41">
        <v>0</v>
      </c>
      <c r="U979" s="46">
        <v>0</v>
      </c>
      <c r="V979" s="37">
        <f t="shared" ref="V979" si="874">ROUND(P979*U979,2)</f>
        <v>0</v>
      </c>
      <c r="W979" s="37">
        <f t="shared" si="871"/>
        <v>0</v>
      </c>
    </row>
    <row r="980" spans="1:23" s="33" customFormat="1" ht="14.25" customHeight="1">
      <c r="A980" s="367"/>
      <c r="B980" s="380"/>
      <c r="C980" s="383"/>
      <c r="D980" s="380"/>
      <c r="E980" s="2" t="s">
        <v>2</v>
      </c>
      <c r="F980" s="121"/>
      <c r="G980" s="234">
        <v>0</v>
      </c>
      <c r="H980" s="1"/>
      <c r="I980" s="1"/>
      <c r="J980" s="1"/>
      <c r="K980" s="1"/>
      <c r="L980" s="45">
        <v>3291.12</v>
      </c>
      <c r="M980" s="37"/>
      <c r="N980" s="37">
        <f t="shared" si="873"/>
        <v>0</v>
      </c>
      <c r="O980" s="87"/>
      <c r="P980" s="119"/>
      <c r="Q980" s="119">
        <v>943149.53</v>
      </c>
      <c r="R980" s="37">
        <f>ROUND((P980*Q980)*1.18,2)</f>
        <v>0</v>
      </c>
      <c r="S980" s="119"/>
      <c r="T980" s="37">
        <f>ROUND(P980*S980,2)</f>
        <v>0</v>
      </c>
      <c r="U980" s="46">
        <v>0</v>
      </c>
      <c r="V980" s="37"/>
      <c r="W980" s="37">
        <f>R980</f>
        <v>0</v>
      </c>
    </row>
    <row r="981" spans="1:23" s="33" customFormat="1" ht="14.25" customHeight="1">
      <c r="A981" s="367"/>
      <c r="B981" s="380"/>
      <c r="C981" s="383"/>
      <c r="D981" s="380"/>
      <c r="E981" s="2" t="s">
        <v>3</v>
      </c>
      <c r="F981" s="121"/>
      <c r="G981" s="41">
        <v>0.16200000000000001</v>
      </c>
      <c r="H981" s="1"/>
      <c r="I981" s="1"/>
      <c r="J981" s="1"/>
      <c r="K981" s="1"/>
      <c r="L981" s="46">
        <v>3291.12</v>
      </c>
      <c r="M981" s="37">
        <f t="shared" ref="M981" si="875">ROUND(G981*L981,2)</f>
        <v>533.16</v>
      </c>
      <c r="N981" s="37">
        <f>ROUND(M981,2)</f>
        <v>533.16</v>
      </c>
      <c r="O981" s="87"/>
      <c r="P981" s="119"/>
      <c r="Q981" s="119">
        <v>1991941.02</v>
      </c>
      <c r="R981" s="37">
        <f t="shared" ref="R981" si="876">ROUND((P981*Q981)*1.18,2)</f>
        <v>0</v>
      </c>
      <c r="S981" s="1">
        <v>0</v>
      </c>
      <c r="T981" s="41">
        <v>0</v>
      </c>
      <c r="U981" s="46">
        <v>0</v>
      </c>
      <c r="V981" s="37">
        <f t="shared" ref="V981" si="877">ROUND(P981*U981,2)</f>
        <v>0</v>
      </c>
      <c r="W981" s="37">
        <f t="shared" ref="W981" si="878">R981</f>
        <v>0</v>
      </c>
    </row>
    <row r="982" spans="1:23" s="34" customFormat="1" ht="14.25" customHeight="1">
      <c r="A982" s="367"/>
      <c r="B982" s="381"/>
      <c r="C982" s="384"/>
      <c r="D982" s="381"/>
      <c r="E982" s="40" t="s">
        <v>29</v>
      </c>
      <c r="F982" s="2"/>
      <c r="G982" s="1">
        <f>SUM(G978:G981)</f>
        <v>0.16200000000000001</v>
      </c>
      <c r="H982" s="303"/>
      <c r="I982" s="1">
        <f>SUM(I978:I981)</f>
        <v>0</v>
      </c>
      <c r="J982" s="303"/>
      <c r="K982" s="1">
        <f>SUM(K978:K981)</f>
        <v>0</v>
      </c>
      <c r="L982" s="303"/>
      <c r="M982" s="1">
        <f>SUM(M978:M981)</f>
        <v>533.16</v>
      </c>
      <c r="N982" s="1">
        <f>SUM(N978:N981)</f>
        <v>533.16</v>
      </c>
      <c r="O982" s="86"/>
      <c r="P982" s="119"/>
      <c r="Q982" s="119" t="s">
        <v>135</v>
      </c>
      <c r="R982" s="1">
        <f t="shared" ref="R982" si="879">R978+R979+R980+R981</f>
        <v>0</v>
      </c>
      <c r="S982" s="1" t="s">
        <v>135</v>
      </c>
      <c r="T982" s="1">
        <f t="shared" ref="T982" si="880">T978+T979+T980+T981</f>
        <v>0</v>
      </c>
      <c r="U982" s="1" t="s">
        <v>135</v>
      </c>
      <c r="V982" s="41">
        <f>V978+V979+V980+V981</f>
        <v>0</v>
      </c>
      <c r="W982" s="1">
        <f t="shared" ref="W982" si="881">W978+W979+W980+W981</f>
        <v>0</v>
      </c>
    </row>
    <row r="983" spans="1:23" s="33" customFormat="1" ht="14.25" customHeight="1">
      <c r="A983" s="367"/>
      <c r="B983" s="349" t="s">
        <v>138</v>
      </c>
      <c r="C983" s="349"/>
      <c r="D983" s="349"/>
      <c r="E983" s="2" t="s">
        <v>0</v>
      </c>
      <c r="F983" s="121"/>
      <c r="G983" s="234">
        <v>0</v>
      </c>
      <c r="H983" s="303">
        <v>0</v>
      </c>
      <c r="I983" s="37">
        <f>ROUND((G983*H983),2)</f>
        <v>0</v>
      </c>
      <c r="J983" s="303"/>
      <c r="K983" s="37"/>
      <c r="L983" s="37"/>
      <c r="M983" s="37"/>
      <c r="N983" s="37">
        <f>ROUND(I983,2)</f>
        <v>0</v>
      </c>
      <c r="O983" s="87"/>
      <c r="P983" s="119"/>
      <c r="Q983" s="119">
        <v>523626.91</v>
      </c>
      <c r="R983" s="37">
        <f t="shared" ref="R983:R984" si="882">ROUND((P983*Q983)*1.18,2)</f>
        <v>0</v>
      </c>
      <c r="S983" s="119">
        <v>0</v>
      </c>
      <c r="T983" s="41">
        <v>0</v>
      </c>
      <c r="U983" s="45">
        <v>0</v>
      </c>
      <c r="V983" s="37">
        <f>ROUND(P983*U983,2)</f>
        <v>0</v>
      </c>
      <c r="W983" s="37">
        <f t="shared" ref="W983:W984" si="883">R983</f>
        <v>0</v>
      </c>
    </row>
    <row r="984" spans="1:23" s="33" customFormat="1" ht="14.25" customHeight="1">
      <c r="A984" s="367"/>
      <c r="B984" s="349"/>
      <c r="C984" s="349"/>
      <c r="D984" s="349"/>
      <c r="E984" s="2" t="s">
        <v>1</v>
      </c>
      <c r="F984" s="121"/>
      <c r="G984" s="234">
        <v>0</v>
      </c>
      <c r="H984" s="303">
        <v>0</v>
      </c>
      <c r="I984" s="37">
        <f t="shared" ref="I984" si="884">ROUND((G984*H984),2)</f>
        <v>0</v>
      </c>
      <c r="J984" s="303"/>
      <c r="K984" s="37"/>
      <c r="L984" s="37"/>
      <c r="M984" s="37"/>
      <c r="N984" s="37">
        <f>ROUND(I984,2)</f>
        <v>0</v>
      </c>
      <c r="O984" s="87"/>
      <c r="P984" s="119"/>
      <c r="Q984" s="119">
        <v>531211.15</v>
      </c>
      <c r="R984" s="37">
        <f t="shared" si="882"/>
        <v>0</v>
      </c>
      <c r="S984" s="119">
        <v>0</v>
      </c>
      <c r="T984" s="41">
        <v>0</v>
      </c>
      <c r="U984" s="46">
        <v>0</v>
      </c>
      <c r="V984" s="37">
        <f t="shared" ref="V984" si="885">ROUND(P984*U984,2)</f>
        <v>0</v>
      </c>
      <c r="W984" s="37">
        <f t="shared" si="883"/>
        <v>0</v>
      </c>
    </row>
    <row r="985" spans="1:23" s="33" customFormat="1" ht="14.25" customHeight="1">
      <c r="A985" s="367"/>
      <c r="B985" s="349"/>
      <c r="C985" s="349"/>
      <c r="D985" s="349"/>
      <c r="E985" s="2" t="s">
        <v>2</v>
      </c>
      <c r="F985" s="121"/>
      <c r="G985" s="234">
        <v>0.34100000000000003</v>
      </c>
      <c r="H985" s="55">
        <v>1182541.83</v>
      </c>
      <c r="I985" s="37">
        <f>ROUND((G985*H985),2)</f>
        <v>403246.76</v>
      </c>
      <c r="J985" s="303"/>
      <c r="K985" s="37"/>
      <c r="L985" s="37"/>
      <c r="M985" s="37"/>
      <c r="N985" s="37">
        <f>ROUND(I985,2)</f>
        <v>403246.76</v>
      </c>
      <c r="O985" s="87"/>
      <c r="P985" s="119"/>
      <c r="Q985" s="119">
        <v>943149.53</v>
      </c>
      <c r="R985" s="37">
        <f>ROUND((P985*Q985)*1.18,2)</f>
        <v>0</v>
      </c>
      <c r="S985" s="119"/>
      <c r="T985" s="37">
        <f>ROUND(P985*S985,2)</f>
        <v>0</v>
      </c>
      <c r="U985" s="46">
        <v>0</v>
      </c>
      <c r="V985" s="37"/>
      <c r="W985" s="37">
        <f>R985</f>
        <v>0</v>
      </c>
    </row>
    <row r="986" spans="1:23" s="33" customFormat="1" ht="14.25" customHeight="1">
      <c r="A986" s="367"/>
      <c r="B986" s="349"/>
      <c r="C986" s="349"/>
      <c r="D986" s="349"/>
      <c r="E986" s="2" t="s">
        <v>3</v>
      </c>
      <c r="F986" s="121"/>
      <c r="G986" s="234">
        <v>0</v>
      </c>
      <c r="H986" s="55">
        <v>2497539.9300000002</v>
      </c>
      <c r="I986" s="37">
        <f t="shared" ref="I986" si="886">ROUND((G986*H986),2)</f>
        <v>0</v>
      </c>
      <c r="J986" s="1"/>
      <c r="K986" s="37"/>
      <c r="L986" s="37"/>
      <c r="M986" s="37"/>
      <c r="N986" s="37">
        <f>ROUND(I986,2)</f>
        <v>0</v>
      </c>
      <c r="O986" s="87"/>
      <c r="P986" s="119"/>
      <c r="Q986" s="119">
        <v>1991941.02</v>
      </c>
      <c r="R986" s="37">
        <f t="shared" ref="R986" si="887">ROUND((P986*Q986)*1.18,2)</f>
        <v>0</v>
      </c>
      <c r="S986" s="1">
        <v>0</v>
      </c>
      <c r="T986" s="41">
        <v>0</v>
      </c>
      <c r="U986" s="46">
        <v>0</v>
      </c>
      <c r="V986" s="37">
        <f t="shared" ref="V986" si="888">ROUND(P986*U986,2)</f>
        <v>0</v>
      </c>
      <c r="W986" s="37">
        <f t="shared" ref="W986" si="889">R986</f>
        <v>0</v>
      </c>
    </row>
    <row r="987" spans="1:23" s="34" customFormat="1" ht="14.25" customHeight="1">
      <c r="A987" s="367"/>
      <c r="B987" s="349"/>
      <c r="C987" s="349"/>
      <c r="D987" s="349"/>
      <c r="E987" s="40" t="s">
        <v>29</v>
      </c>
      <c r="F987" s="2"/>
      <c r="G987" s="1">
        <f>SUM(G983:G986)</f>
        <v>0.34100000000000003</v>
      </c>
      <c r="H987" s="303"/>
      <c r="I987" s="1">
        <f>SUM(I983:I986)</f>
        <v>403246.76</v>
      </c>
      <c r="J987" s="303"/>
      <c r="K987" s="1">
        <f>SUM(K983:K986)</f>
        <v>0</v>
      </c>
      <c r="L987" s="303"/>
      <c r="M987" s="1">
        <f>SUM(M983:M986)</f>
        <v>0</v>
      </c>
      <c r="N987" s="1">
        <f>SUM(N983:N986)</f>
        <v>403246.76</v>
      </c>
      <c r="O987" s="86"/>
      <c r="P987" s="119"/>
      <c r="Q987" s="119" t="s">
        <v>135</v>
      </c>
      <c r="R987" s="1">
        <f t="shared" ref="R987" si="890">R983+R984+R985+R986</f>
        <v>0</v>
      </c>
      <c r="S987" s="1" t="s">
        <v>135</v>
      </c>
      <c r="T987" s="1">
        <f t="shared" ref="T987" si="891">T983+T984+T985+T986</f>
        <v>0</v>
      </c>
      <c r="U987" s="1" t="s">
        <v>135</v>
      </c>
      <c r="V987" s="41">
        <f>V983+V984+V985+V986</f>
        <v>0</v>
      </c>
      <c r="W987" s="1">
        <f t="shared" ref="W987" si="892">W983+W984+W985+W986</f>
        <v>0</v>
      </c>
    </row>
    <row r="988" spans="1:23" s="33" customFormat="1" ht="14.25" customHeight="1">
      <c r="A988" s="367"/>
      <c r="B988" s="349" t="s">
        <v>139</v>
      </c>
      <c r="C988" s="349"/>
      <c r="D988" s="349"/>
      <c r="E988" s="2" t="s">
        <v>0</v>
      </c>
      <c r="F988" s="121"/>
      <c r="G988" s="234">
        <v>0</v>
      </c>
      <c r="H988" s="303">
        <v>0</v>
      </c>
      <c r="I988" s="303">
        <v>0</v>
      </c>
      <c r="J988" s="303"/>
      <c r="K988" s="37">
        <f>ROUND((G988*J988),2)</f>
        <v>0</v>
      </c>
      <c r="L988" s="45">
        <v>0</v>
      </c>
      <c r="M988" s="37">
        <f>ROUND(G988*L988,2)</f>
        <v>0</v>
      </c>
      <c r="N988" s="37">
        <f>ROUND(K988,2)</f>
        <v>0</v>
      </c>
      <c r="O988" s="87"/>
      <c r="P988" s="119"/>
      <c r="Q988" s="119">
        <v>0</v>
      </c>
      <c r="R988" s="1">
        <v>0</v>
      </c>
      <c r="S988" s="119">
        <v>55.38</v>
      </c>
      <c r="T988" s="37">
        <f t="shared" ref="T988:T989" si="893">ROUND((P988*S988)*1.18,2)</f>
        <v>0</v>
      </c>
      <c r="U988" s="45">
        <v>0</v>
      </c>
      <c r="V988" s="37">
        <f>ROUND(P988*U988,2)</f>
        <v>0</v>
      </c>
      <c r="W988" s="37">
        <f t="shared" ref="W988:W989" si="894">T988</f>
        <v>0</v>
      </c>
    </row>
    <row r="989" spans="1:23" s="33" customFormat="1" ht="14.25" customHeight="1">
      <c r="A989" s="367"/>
      <c r="B989" s="349"/>
      <c r="C989" s="349"/>
      <c r="D989" s="349"/>
      <c r="E989" s="2" t="s">
        <v>1</v>
      </c>
      <c r="F989" s="121"/>
      <c r="G989" s="234">
        <v>0</v>
      </c>
      <c r="H989" s="303">
        <v>0</v>
      </c>
      <c r="I989" s="303">
        <v>0</v>
      </c>
      <c r="J989" s="303"/>
      <c r="K989" s="37">
        <f t="shared" ref="K989:K991" si="895">ROUND((G989*J989),2)</f>
        <v>0</v>
      </c>
      <c r="L989" s="46">
        <v>0</v>
      </c>
      <c r="M989" s="37">
        <f t="shared" ref="M989:M991" si="896">ROUND(G989*L989,2)</f>
        <v>0</v>
      </c>
      <c r="N989" s="37">
        <f t="shared" ref="N989:N991" si="897">ROUND(K989,2)</f>
        <v>0</v>
      </c>
      <c r="O989" s="87"/>
      <c r="P989" s="119"/>
      <c r="Q989" s="119">
        <v>0</v>
      </c>
      <c r="R989" s="1">
        <v>0</v>
      </c>
      <c r="S989" s="119">
        <v>128.41999999999999</v>
      </c>
      <c r="T989" s="37">
        <f t="shared" si="893"/>
        <v>0</v>
      </c>
      <c r="U989" s="46">
        <v>0</v>
      </c>
      <c r="V989" s="37">
        <f t="shared" ref="V989:V991" si="898">ROUND(P989*U989,2)</f>
        <v>0</v>
      </c>
      <c r="W989" s="37">
        <f t="shared" si="894"/>
        <v>0</v>
      </c>
    </row>
    <row r="990" spans="1:23" s="33" customFormat="1" ht="14.25" customHeight="1">
      <c r="A990" s="367"/>
      <c r="B990" s="349"/>
      <c r="C990" s="349"/>
      <c r="D990" s="349"/>
      <c r="E990" s="2" t="s">
        <v>2</v>
      </c>
      <c r="F990" s="121"/>
      <c r="G990" s="234">
        <v>184.261</v>
      </c>
      <c r="H990" s="303">
        <v>0</v>
      </c>
      <c r="I990" s="303">
        <v>0</v>
      </c>
      <c r="J990" s="303">
        <v>572.33000000000004</v>
      </c>
      <c r="K990" s="37">
        <f t="shared" si="895"/>
        <v>105458.1</v>
      </c>
      <c r="L990" s="46">
        <v>0</v>
      </c>
      <c r="M990" s="37">
        <f t="shared" si="896"/>
        <v>0</v>
      </c>
      <c r="N990" s="37">
        <f t="shared" si="897"/>
        <v>105458.1</v>
      </c>
      <c r="O990" s="87"/>
      <c r="P990" s="119"/>
      <c r="Q990" s="119">
        <v>0</v>
      </c>
      <c r="R990" s="37">
        <f>ROUND(P990*Q990,2)</f>
        <v>0</v>
      </c>
      <c r="S990" s="119">
        <v>382.58</v>
      </c>
      <c r="T990" s="37">
        <f>ROUND((P990*S990)*1.18,2)</f>
        <v>0</v>
      </c>
      <c r="U990" s="46">
        <v>0</v>
      </c>
      <c r="V990" s="37">
        <f t="shared" si="898"/>
        <v>0</v>
      </c>
      <c r="W990" s="37">
        <f>T990</f>
        <v>0</v>
      </c>
    </row>
    <row r="991" spans="1:23" s="33" customFormat="1" ht="14.25" customHeight="1">
      <c r="A991" s="367"/>
      <c r="B991" s="349"/>
      <c r="C991" s="349"/>
      <c r="D991" s="349"/>
      <c r="E991" s="2" t="s">
        <v>3</v>
      </c>
      <c r="F991" s="121"/>
      <c r="G991" s="234">
        <v>0</v>
      </c>
      <c r="H991" s="303">
        <v>0</v>
      </c>
      <c r="I991" s="303">
        <v>0</v>
      </c>
      <c r="J991" s="1">
        <v>1241.1099999999999</v>
      </c>
      <c r="K991" s="37">
        <f t="shared" si="895"/>
        <v>0</v>
      </c>
      <c r="L991" s="46">
        <v>0</v>
      </c>
      <c r="M991" s="37">
        <f t="shared" si="896"/>
        <v>0</v>
      </c>
      <c r="N991" s="37">
        <f t="shared" si="897"/>
        <v>0</v>
      </c>
      <c r="O991" s="87"/>
      <c r="P991" s="119"/>
      <c r="Q991" s="119">
        <v>0</v>
      </c>
      <c r="R991" s="1">
        <v>0</v>
      </c>
      <c r="S991" s="1">
        <v>829.62</v>
      </c>
      <c r="T991" s="37">
        <f>ROUND((P991*S991)*1.18,2)</f>
        <v>0</v>
      </c>
      <c r="U991" s="46">
        <v>0</v>
      </c>
      <c r="V991" s="37">
        <f t="shared" si="898"/>
        <v>0</v>
      </c>
      <c r="W991" s="37">
        <f t="shared" ref="W991" si="899">T991</f>
        <v>0</v>
      </c>
    </row>
    <row r="992" spans="1:23" s="34" customFormat="1" ht="14.25" customHeight="1">
      <c r="A992" s="367"/>
      <c r="B992" s="349"/>
      <c r="C992" s="349"/>
      <c r="D992" s="349"/>
      <c r="E992" s="40" t="s">
        <v>29</v>
      </c>
      <c r="F992" s="2"/>
      <c r="G992" s="1">
        <f>SUM(G988:G991)</f>
        <v>184.261</v>
      </c>
      <c r="H992" s="303"/>
      <c r="I992" s="1">
        <f>SUM(I988:I991)</f>
        <v>0</v>
      </c>
      <c r="J992" s="303"/>
      <c r="K992" s="1">
        <f>SUM(K988:K991)</f>
        <v>105458.1</v>
      </c>
      <c r="L992" s="303"/>
      <c r="M992" s="1">
        <f>SUM(M988:M991)</f>
        <v>0</v>
      </c>
      <c r="N992" s="1">
        <f>SUM(N988:N991)</f>
        <v>105458.1</v>
      </c>
      <c r="O992" s="86"/>
      <c r="P992" s="119"/>
      <c r="Q992" s="119" t="s">
        <v>135</v>
      </c>
      <c r="R992" s="1">
        <f>R988+R989+R990+R991</f>
        <v>0</v>
      </c>
      <c r="S992" s="1" t="s">
        <v>135</v>
      </c>
      <c r="T992" s="1">
        <f t="shared" ref="T992" si="900">T988+T989+T990+T991</f>
        <v>0</v>
      </c>
      <c r="U992" s="1" t="s">
        <v>135</v>
      </c>
      <c r="V992" s="41">
        <f>V988+V989+V990+V991</f>
        <v>0</v>
      </c>
      <c r="W992" s="1">
        <f t="shared" ref="W992" si="901">W988+W989+W990+W991</f>
        <v>0</v>
      </c>
    </row>
    <row r="993" spans="1:25" s="33" customFormat="1" ht="14.25" customHeight="1">
      <c r="A993" s="367"/>
      <c r="B993" s="349" t="s">
        <v>28</v>
      </c>
      <c r="C993" s="349"/>
      <c r="D993" s="349"/>
      <c r="E993" s="2" t="s">
        <v>0</v>
      </c>
      <c r="F993" s="121"/>
      <c r="G993" s="234">
        <v>0</v>
      </c>
      <c r="H993" s="303">
        <v>0</v>
      </c>
      <c r="I993" s="1">
        <v>0</v>
      </c>
      <c r="J993" s="303">
        <v>0</v>
      </c>
      <c r="K993" s="41">
        <v>0</v>
      </c>
      <c r="L993" s="45">
        <v>1216.99</v>
      </c>
      <c r="M993" s="37">
        <f>ROUND(G993*L993,2)</f>
        <v>0</v>
      </c>
      <c r="N993" s="37">
        <f>ROUND(M993,2)</f>
        <v>0</v>
      </c>
      <c r="O993" s="87"/>
      <c r="P993" s="119"/>
      <c r="Q993" s="119">
        <v>0</v>
      </c>
      <c r="R993" s="1">
        <v>0</v>
      </c>
      <c r="S993" s="119">
        <v>0</v>
      </c>
      <c r="T993" s="41">
        <v>0</v>
      </c>
      <c r="U993" s="45">
        <v>960.74</v>
      </c>
      <c r="V993" s="37">
        <f>ROUND(P993*U993,2)</f>
        <v>0</v>
      </c>
      <c r="W993" s="37">
        <f>ROUND(V993*1.18,2)</f>
        <v>0</v>
      </c>
    </row>
    <row r="994" spans="1:25" s="33" customFormat="1" ht="14.25" customHeight="1">
      <c r="A994" s="367"/>
      <c r="B994" s="349"/>
      <c r="C994" s="349"/>
      <c r="D994" s="349"/>
      <c r="E994" s="2" t="s">
        <v>1</v>
      </c>
      <c r="F994" s="121"/>
      <c r="G994" s="234">
        <v>0</v>
      </c>
      <c r="H994" s="303">
        <v>0</v>
      </c>
      <c r="I994" s="1">
        <v>0</v>
      </c>
      <c r="J994" s="303">
        <v>0</v>
      </c>
      <c r="K994" s="41">
        <v>0</v>
      </c>
      <c r="L994" s="46">
        <v>1392.09</v>
      </c>
      <c r="M994" s="37">
        <f t="shared" ref="M994:M996" si="902">ROUND(G994*L994,2)</f>
        <v>0</v>
      </c>
      <c r="N994" s="37">
        <f t="shared" ref="N994:N995" si="903">ROUND(M994,2)</f>
        <v>0</v>
      </c>
      <c r="O994" s="87"/>
      <c r="P994" s="119"/>
      <c r="Q994" s="119">
        <v>0</v>
      </c>
      <c r="R994" s="1">
        <v>0</v>
      </c>
      <c r="S994" s="119">
        <v>0</v>
      </c>
      <c r="T994" s="41">
        <v>0</v>
      </c>
      <c r="U994" s="46">
        <v>1098.97</v>
      </c>
      <c r="V994" s="37">
        <f t="shared" ref="V994:V996" si="904">ROUND(P994*U994,2)</f>
        <v>0</v>
      </c>
      <c r="W994" s="37">
        <f t="shared" ref="W994:W996" si="905">ROUND(V994*1.18,2)</f>
        <v>0</v>
      </c>
    </row>
    <row r="995" spans="1:25" s="33" customFormat="1" ht="14.25" customHeight="1">
      <c r="A995" s="367"/>
      <c r="B995" s="349"/>
      <c r="C995" s="349"/>
      <c r="D995" s="349"/>
      <c r="E995" s="2" t="s">
        <v>2</v>
      </c>
      <c r="F995" s="121"/>
      <c r="G995" s="234">
        <f>1845.633-1025.647+1261.825</f>
        <v>2081.8110000000001</v>
      </c>
      <c r="H995" s="303">
        <v>0</v>
      </c>
      <c r="I995" s="1">
        <v>0</v>
      </c>
      <c r="J995" s="303">
        <v>0</v>
      </c>
      <c r="K995" s="41">
        <v>0</v>
      </c>
      <c r="L995" s="46">
        <v>2719.02</v>
      </c>
      <c r="M995" s="37">
        <f t="shared" si="902"/>
        <v>5660485.75</v>
      </c>
      <c r="N995" s="37">
        <f t="shared" si="903"/>
        <v>5660485.75</v>
      </c>
      <c r="O995" s="87"/>
      <c r="P995" s="119"/>
      <c r="Q995" s="119">
        <v>0</v>
      </c>
      <c r="R995" s="1">
        <v>0</v>
      </c>
      <c r="S995" s="119">
        <v>0</v>
      </c>
      <c r="T995" s="41">
        <v>0</v>
      </c>
      <c r="U995" s="46">
        <v>2146.48</v>
      </c>
      <c r="V995" s="37">
        <f t="shared" si="904"/>
        <v>0</v>
      </c>
      <c r="W995" s="37">
        <f t="shared" si="905"/>
        <v>0</v>
      </c>
    </row>
    <row r="996" spans="1:25" s="33" customFormat="1" ht="14.25" customHeight="1">
      <c r="A996" s="367"/>
      <c r="B996" s="349"/>
      <c r="C996" s="349"/>
      <c r="D996" s="349"/>
      <c r="E996" s="2" t="s">
        <v>3</v>
      </c>
      <c r="F996" s="121"/>
      <c r="G996" s="234">
        <v>70.230999999999995</v>
      </c>
      <c r="H996" s="303">
        <v>0</v>
      </c>
      <c r="I996" s="1">
        <v>0</v>
      </c>
      <c r="J996" s="1">
        <v>0</v>
      </c>
      <c r="K996" s="41">
        <v>0</v>
      </c>
      <c r="L996" s="46">
        <v>5369.54</v>
      </c>
      <c r="M996" s="37">
        <f t="shared" si="902"/>
        <v>377108.16</v>
      </c>
      <c r="N996" s="37">
        <f>ROUND(M996,2)</f>
        <v>377108.16</v>
      </c>
      <c r="O996" s="87"/>
      <c r="P996" s="119"/>
      <c r="Q996" s="119">
        <v>0</v>
      </c>
      <c r="R996" s="1">
        <v>0</v>
      </c>
      <c r="S996" s="1">
        <v>0</v>
      </c>
      <c r="T996" s="41">
        <v>0</v>
      </c>
      <c r="U996" s="46">
        <v>4238.8999999999996</v>
      </c>
      <c r="V996" s="37">
        <f t="shared" si="904"/>
        <v>0</v>
      </c>
      <c r="W996" s="37">
        <f t="shared" si="905"/>
        <v>0</v>
      </c>
    </row>
    <row r="997" spans="1:25" s="34" customFormat="1" ht="14.25" customHeight="1">
      <c r="A997" s="367"/>
      <c r="B997" s="349"/>
      <c r="C997" s="349"/>
      <c r="D997" s="349"/>
      <c r="E997" s="40" t="s">
        <v>29</v>
      </c>
      <c r="F997" s="2"/>
      <c r="G997" s="1">
        <f>SUM(G993:G996)</f>
        <v>2152.0420000000004</v>
      </c>
      <c r="H997" s="303"/>
      <c r="I997" s="1">
        <f>SUM(I993:I996)</f>
        <v>0</v>
      </c>
      <c r="J997" s="303"/>
      <c r="K997" s="1">
        <f>SUM(K993:K996)</f>
        <v>0</v>
      </c>
      <c r="L997" s="303"/>
      <c r="M997" s="1">
        <f>SUM(M993:M996)</f>
        <v>6037593.9100000001</v>
      </c>
      <c r="N997" s="1">
        <f>SUM(N993:N996)</f>
        <v>6037593.9100000001</v>
      </c>
      <c r="O997" s="86"/>
      <c r="P997" s="119">
        <f t="shared" ref="P997" si="906">P993+P994+P995+P996</f>
        <v>0</v>
      </c>
      <c r="Q997" s="119" t="s">
        <v>135</v>
      </c>
      <c r="R997" s="1">
        <f t="shared" ref="R997" si="907">R993+R994+R995+R996</f>
        <v>0</v>
      </c>
      <c r="S997" s="1" t="s">
        <v>135</v>
      </c>
      <c r="T997" s="1">
        <f t="shared" ref="T997" si="908">T993+T994+T995+T996</f>
        <v>0</v>
      </c>
      <c r="U997" s="1" t="s">
        <v>135</v>
      </c>
      <c r="V997" s="41">
        <f>V993+V994+V995+V996</f>
        <v>0</v>
      </c>
      <c r="W997" s="1">
        <f t="shared" ref="W997" si="909">W993+W994+W995+W996</f>
        <v>0</v>
      </c>
    </row>
    <row r="998" spans="1:25" s="33" customFormat="1" ht="12.75" customHeight="1">
      <c r="A998" s="357"/>
      <c r="B998" s="359" t="s">
        <v>406</v>
      </c>
      <c r="C998" s="359"/>
      <c r="D998" s="359"/>
      <c r="E998" s="42" t="s">
        <v>0</v>
      </c>
      <c r="F998" s="97">
        <f>G998/744</f>
        <v>0</v>
      </c>
      <c r="G998" s="48">
        <f>G893+G898+G903+G908+G913+G918+G923+G928+G933+G938+G943+G948+G953+G958+G963+G968+G973+G978+G988+G993</f>
        <v>0</v>
      </c>
      <c r="H998" s="302">
        <v>0</v>
      </c>
      <c r="I998" s="43">
        <f>I983+I988</f>
        <v>0</v>
      </c>
      <c r="J998" s="302">
        <v>0</v>
      </c>
      <c r="K998" s="43">
        <f>K983+K988</f>
        <v>0</v>
      </c>
      <c r="L998" s="302">
        <v>0</v>
      </c>
      <c r="M998" s="48">
        <f>M893+M898+M903+M908+M913+M918+M923+M928+M933+M938+M943+M948+M953+M958+M963+M968+M973+M978+M993</f>
        <v>0</v>
      </c>
      <c r="N998" s="48">
        <f>N893+N898+N903+N908+N913+N918+N923+N928+N933+N938+N943+N948+N953+N958+N963+N968+N973+N978+N983+N988+N993</f>
        <v>0</v>
      </c>
      <c r="O998" s="88"/>
      <c r="P998" s="48">
        <f>P893+P898+P903+P908+P913+P918+P923+P928+P963+P968+P988+P993</f>
        <v>0</v>
      </c>
      <c r="Q998" s="120">
        <v>0</v>
      </c>
      <c r="R998" s="43">
        <f>R893+R898+R903+R908+R913+R918+R923+R928+R963+R968+R983+R988+R993</f>
        <v>0</v>
      </c>
      <c r="S998" s="120">
        <v>0</v>
      </c>
      <c r="T998" s="43">
        <f>T893+T898+T903+T908+T913+T918+T923+T928+T963+T968+T983+T988+T993</f>
        <v>0</v>
      </c>
      <c r="U998" s="120">
        <v>0</v>
      </c>
      <c r="V998" s="43">
        <f t="shared" ref="V998:W1001" si="910">V893+V898+V903+V908+V913+V918+V923+V928+V963+V968+V983+V988+V993</f>
        <v>0</v>
      </c>
      <c r="W998" s="80">
        <f t="shared" si="910"/>
        <v>0</v>
      </c>
    </row>
    <row r="999" spans="1:25" s="33" customFormat="1" ht="12.75" customHeight="1">
      <c r="A999" s="358"/>
      <c r="B999" s="359"/>
      <c r="C999" s="359"/>
      <c r="D999" s="359"/>
      <c r="E999" s="42" t="s">
        <v>1</v>
      </c>
      <c r="F999" s="97">
        <f t="shared" ref="F999:F1001" si="911">G999/744</f>
        <v>0</v>
      </c>
      <c r="G999" s="48">
        <f t="shared" ref="G999:G1001" si="912">G894+G899+G904+G909+G914+G919+G924+G929+G934+G939+G944+G949+G954+G959+G964+G969+G974+G979+G989+G994</f>
        <v>0</v>
      </c>
      <c r="H999" s="302">
        <v>0</v>
      </c>
      <c r="I999" s="43">
        <f t="shared" ref="I999:I1001" si="913">I984+I989</f>
        <v>0</v>
      </c>
      <c r="J999" s="302">
        <v>0</v>
      </c>
      <c r="K999" s="43">
        <f t="shared" ref="K999:K1001" si="914">K984+K989</f>
        <v>0</v>
      </c>
      <c r="L999" s="302">
        <v>0</v>
      </c>
      <c r="M999" s="48">
        <f t="shared" ref="M999:M1000" si="915">M894+M899+M904+M909+M914+M919+M924+M929+M934+M939+M944+M949+M954+M959+M964+M969+M974+M979+M994</f>
        <v>0</v>
      </c>
      <c r="N999" s="48">
        <f t="shared" ref="N999:N1000" si="916">N894+N899+N904+N909+N914+N919+N924+N929+N934+N939+N944+N949+N954+N959+N964+N969+N974+N979+N984+N989+N994</f>
        <v>0</v>
      </c>
      <c r="O999" s="88"/>
      <c r="P999" s="48">
        <f>P894+P899+P904+P909+P914+P919+P924+P929+P964+P969+P989+P994</f>
        <v>0</v>
      </c>
      <c r="Q999" s="120">
        <v>0</v>
      </c>
      <c r="R999" s="43">
        <f>R894+R899+R904+R909+R914+R919+R924+R929+R964+R969+R984+R989+R994</f>
        <v>0</v>
      </c>
      <c r="S999" s="120">
        <v>0</v>
      </c>
      <c r="T999" s="43">
        <f>T894+T899+T904+T909+T914+T919+T924+T929+T964+T969+T984+T989+T994</f>
        <v>0</v>
      </c>
      <c r="U999" s="120">
        <v>0</v>
      </c>
      <c r="V999" s="43">
        <f t="shared" si="910"/>
        <v>0</v>
      </c>
      <c r="W999" s="80">
        <f t="shared" si="910"/>
        <v>0</v>
      </c>
    </row>
    <row r="1000" spans="1:25" s="33" customFormat="1" ht="12.75" customHeight="1">
      <c r="A1000" s="358"/>
      <c r="B1000" s="359"/>
      <c r="C1000" s="359"/>
      <c r="D1000" s="359"/>
      <c r="E1000" s="42" t="s">
        <v>2</v>
      </c>
      <c r="F1000" s="97">
        <f t="shared" si="911"/>
        <v>3.7566572580645166</v>
      </c>
      <c r="G1000" s="48">
        <f>G895+G900+G905+G910+G915+G920+G925+G930+G935+G940+G945+G950+G955+G960+G965+G970+G975+G980+G990+G995</f>
        <v>2794.9530000000004</v>
      </c>
      <c r="H1000" s="302">
        <v>0</v>
      </c>
      <c r="I1000" s="43">
        <f>I985+I990</f>
        <v>403246.76</v>
      </c>
      <c r="J1000" s="302">
        <v>0</v>
      </c>
      <c r="K1000" s="43">
        <f t="shared" si="914"/>
        <v>105458.1</v>
      </c>
      <c r="L1000" s="302">
        <v>0</v>
      </c>
      <c r="M1000" s="48">
        <f t="shared" si="915"/>
        <v>7106316.4800000004</v>
      </c>
      <c r="N1000" s="48">
        <f t="shared" si="916"/>
        <v>7615021.3399999999</v>
      </c>
      <c r="O1000" s="88"/>
      <c r="P1000" s="48">
        <f>P895+P900+P905+P910+P915+P920+P925+P930+P965+P970+P990+P995</f>
        <v>0</v>
      </c>
      <c r="Q1000" s="120">
        <v>0</v>
      </c>
      <c r="R1000" s="43">
        <f>R895+R900+R905+R910+R915+R920+R925+R930+R965+R970+R985+R990+R995</f>
        <v>0</v>
      </c>
      <c r="S1000" s="120">
        <v>0</v>
      </c>
      <c r="T1000" s="43">
        <f>T895+T900+T905+T910+T915+T920+T925+T930+T965+T970+T985+T990+T995</f>
        <v>0</v>
      </c>
      <c r="U1000" s="120">
        <v>0</v>
      </c>
      <c r="V1000" s="43">
        <f t="shared" si="910"/>
        <v>0</v>
      </c>
      <c r="W1000" s="80">
        <f t="shared" si="910"/>
        <v>0</v>
      </c>
    </row>
    <row r="1001" spans="1:25" s="33" customFormat="1" ht="12.75" customHeight="1">
      <c r="A1001" s="358"/>
      <c r="B1001" s="359"/>
      <c r="C1001" s="359"/>
      <c r="D1001" s="359"/>
      <c r="E1001" s="42" t="s">
        <v>3</v>
      </c>
      <c r="F1001" s="97">
        <f t="shared" si="911"/>
        <v>1.7390900537634408</v>
      </c>
      <c r="G1001" s="48">
        <f t="shared" si="912"/>
        <v>1293.883</v>
      </c>
      <c r="H1001" s="302">
        <v>0</v>
      </c>
      <c r="I1001" s="43">
        <f t="shared" si="913"/>
        <v>0</v>
      </c>
      <c r="J1001" s="39">
        <v>0</v>
      </c>
      <c r="K1001" s="43">
        <f t="shared" si="914"/>
        <v>0</v>
      </c>
      <c r="L1001" s="39">
        <v>0</v>
      </c>
      <c r="M1001" s="48">
        <f>M896+M901+M906+M911+M916+M921+M926+M931+M936+M941+M946+M951+M956+M961+M966+M971+M976+M981+M996</f>
        <v>2930592.3900000006</v>
      </c>
      <c r="N1001" s="48">
        <f>N896+N901+N906+N911+N916+N921+N926+N931+N936+N941+N946+N951+N956+N961+N966+N971+N976+N981+N986+N991+N996</f>
        <v>2930592.3900000006</v>
      </c>
      <c r="O1001" s="88"/>
      <c r="P1001" s="48">
        <f>P896+P901+P906+P911+P916+P921+P926+P931+P966+P971+P991+P996</f>
        <v>0</v>
      </c>
      <c r="Q1001" s="120">
        <v>0</v>
      </c>
      <c r="R1001" s="43">
        <f>R896+R901+R906+R911+R916+R921+R926+R931+R966+R971+R986+R991+R996</f>
        <v>0</v>
      </c>
      <c r="S1001" s="39">
        <v>0</v>
      </c>
      <c r="T1001" s="43">
        <f>T896+T901+T906+T911+T916+T921+T926+T931+T966+T971+T986+T991+T996</f>
        <v>0</v>
      </c>
      <c r="U1001" s="39">
        <v>0</v>
      </c>
      <c r="V1001" s="43">
        <f t="shared" si="910"/>
        <v>0</v>
      </c>
      <c r="W1001" s="80">
        <f t="shared" si="910"/>
        <v>0</v>
      </c>
    </row>
    <row r="1002" spans="1:25" s="34" customFormat="1" ht="12.75" customHeight="1" thickBot="1">
      <c r="A1002" s="386"/>
      <c r="B1002" s="359"/>
      <c r="C1002" s="359"/>
      <c r="D1002" s="359"/>
      <c r="E1002" s="38" t="s">
        <v>29</v>
      </c>
      <c r="F1002" s="48">
        <f>F998+F999+F1000+F1001</f>
        <v>5.4957473118279569</v>
      </c>
      <c r="G1002" s="48">
        <f>G998+G999+G1000+G1001</f>
        <v>4088.8360000000002</v>
      </c>
      <c r="H1002" s="302" t="s">
        <v>135</v>
      </c>
      <c r="I1002" s="43">
        <f>I998+I999+I1000+I1001</f>
        <v>403246.76</v>
      </c>
      <c r="J1002" s="39" t="s">
        <v>135</v>
      </c>
      <c r="K1002" s="43">
        <f>K998+K999+K1000+K1001</f>
        <v>105458.1</v>
      </c>
      <c r="L1002" s="39" t="s">
        <v>135</v>
      </c>
      <c r="M1002" s="43">
        <f>M998+M999+M1000+M1001</f>
        <v>10036908.870000001</v>
      </c>
      <c r="N1002" s="48">
        <f>N998+N999+N1000+N1001</f>
        <v>10545613.73</v>
      </c>
      <c r="O1002" s="89"/>
      <c r="P1002" s="48">
        <f>P998+P999+P1000+P1001</f>
        <v>0</v>
      </c>
      <c r="Q1002" s="120" t="s">
        <v>135</v>
      </c>
      <c r="R1002" s="43">
        <f>R998+R999+R1000+R1001</f>
        <v>0</v>
      </c>
      <c r="S1002" s="39" t="s">
        <v>135</v>
      </c>
      <c r="T1002" s="43">
        <f>T998+T999+T1000+T1001</f>
        <v>0</v>
      </c>
      <c r="U1002" s="39" t="s">
        <v>135</v>
      </c>
      <c r="V1002" s="43">
        <f>V998+V999+V1000+V1001</f>
        <v>0</v>
      </c>
      <c r="W1002" s="80">
        <f>W998+W999+W1000+W1001</f>
        <v>0</v>
      </c>
      <c r="X1002" s="34">
        <v>4088.8355724460998</v>
      </c>
      <c r="Y1002" s="132">
        <f>G1002-X1002</f>
        <v>4.2755390040838392E-4</v>
      </c>
    </row>
    <row r="1003" spans="1:25" s="33" customFormat="1" ht="14.25" customHeight="1">
      <c r="A1003" s="366" t="s">
        <v>225</v>
      </c>
      <c r="B1003" s="378" t="s">
        <v>30</v>
      </c>
      <c r="C1003" s="368" t="s">
        <v>35</v>
      </c>
      <c r="D1003" s="370" t="s">
        <v>47</v>
      </c>
      <c r="E1003" s="63" t="s">
        <v>0</v>
      </c>
      <c r="F1003" s="63"/>
      <c r="G1003" s="2"/>
      <c r="H1003" s="303"/>
      <c r="I1003" s="1"/>
      <c r="J1003" s="303"/>
      <c r="K1003" s="1"/>
      <c r="L1003" s="303">
        <v>832.78</v>
      </c>
      <c r="M1003" s="37">
        <f t="shared" ref="M1003:M1004" si="917">ROUND(G1003*L1003,2)</f>
        <v>0</v>
      </c>
      <c r="N1003" s="37">
        <f>ROUND(M1003,2)</f>
        <v>0</v>
      </c>
      <c r="O1003" s="86"/>
      <c r="P1003" s="2"/>
      <c r="Q1003" s="119"/>
      <c r="R1003" s="1"/>
      <c r="S1003" s="119"/>
      <c r="T1003" s="1"/>
      <c r="U1003" s="119"/>
      <c r="V1003" s="41"/>
      <c r="W1003" s="1"/>
    </row>
    <row r="1004" spans="1:25" s="33" customFormat="1" ht="14.25" customHeight="1">
      <c r="A1004" s="367"/>
      <c r="B1004" s="379"/>
      <c r="C1004" s="369"/>
      <c r="D1004" s="349"/>
      <c r="E1004" s="2" t="s">
        <v>1</v>
      </c>
      <c r="F1004" s="2"/>
      <c r="G1004" s="2"/>
      <c r="H1004" s="303"/>
      <c r="I1004" s="1"/>
      <c r="J1004" s="303"/>
      <c r="K1004" s="1"/>
      <c r="L1004" s="303">
        <v>832.78</v>
      </c>
      <c r="M1004" s="37">
        <f t="shared" si="917"/>
        <v>0</v>
      </c>
      <c r="N1004" s="37">
        <f t="shared" ref="N1004:N1006" si="918">ROUND(M1004,2)</f>
        <v>0</v>
      </c>
      <c r="O1004" s="86"/>
      <c r="P1004" s="2"/>
      <c r="Q1004" s="119"/>
      <c r="R1004" s="1"/>
      <c r="S1004" s="119"/>
      <c r="T1004" s="1"/>
      <c r="U1004" s="119"/>
      <c r="V1004" s="41"/>
      <c r="W1004" s="1"/>
    </row>
    <row r="1005" spans="1:25" s="33" customFormat="1" ht="14.25" customHeight="1">
      <c r="A1005" s="367"/>
      <c r="B1005" s="379"/>
      <c r="C1005" s="369"/>
      <c r="D1005" s="349"/>
      <c r="E1005" s="2" t="s">
        <v>2</v>
      </c>
      <c r="F1005" s="2"/>
      <c r="G1005" s="2">
        <v>0</v>
      </c>
      <c r="H1005" s="303"/>
      <c r="I1005" s="1"/>
      <c r="J1005" s="303"/>
      <c r="K1005" s="1"/>
      <c r="L1005" s="303">
        <v>832.78</v>
      </c>
      <c r="M1005" s="37">
        <f>ROUND(G1005*L1005,2)</f>
        <v>0</v>
      </c>
      <c r="N1005" s="37">
        <f t="shared" si="918"/>
        <v>0</v>
      </c>
      <c r="O1005" s="86"/>
      <c r="P1005" s="2"/>
      <c r="Q1005" s="119"/>
      <c r="R1005" s="1"/>
      <c r="S1005" s="119"/>
      <c r="T1005" s="1"/>
      <c r="U1005" s="119">
        <v>810.42</v>
      </c>
      <c r="V1005" s="37">
        <f>ROUND(P1005*U1005,2)</f>
        <v>0</v>
      </c>
      <c r="W1005" s="37">
        <f>ROUND(V1005*1.18,2)</f>
        <v>0</v>
      </c>
    </row>
    <row r="1006" spans="1:25" s="33" customFormat="1" ht="14.25" customHeight="1">
      <c r="A1006" s="367"/>
      <c r="B1006" s="379"/>
      <c r="C1006" s="369"/>
      <c r="D1006" s="349"/>
      <c r="E1006" s="2" t="s">
        <v>3</v>
      </c>
      <c r="F1006" s="2"/>
      <c r="G1006" s="2"/>
      <c r="H1006" s="303"/>
      <c r="I1006" s="1"/>
      <c r="J1006" s="303"/>
      <c r="K1006" s="1"/>
      <c r="L1006" s="303">
        <v>832.78</v>
      </c>
      <c r="M1006" s="37">
        <f t="shared" ref="M1006" si="919">ROUND(G1006*L1006,2)</f>
        <v>0</v>
      </c>
      <c r="N1006" s="37">
        <f t="shared" si="918"/>
        <v>0</v>
      </c>
      <c r="O1006" s="86"/>
      <c r="P1006" s="2"/>
      <c r="Q1006" s="119"/>
      <c r="R1006" s="1"/>
      <c r="S1006" s="119"/>
      <c r="T1006" s="1"/>
      <c r="U1006" s="119"/>
      <c r="V1006" s="41"/>
      <c r="W1006" s="1"/>
    </row>
    <row r="1007" spans="1:25" s="33" customFormat="1" ht="14.25" customHeight="1">
      <c r="A1007" s="367"/>
      <c r="B1007" s="379"/>
      <c r="C1007" s="369"/>
      <c r="D1007" s="349"/>
      <c r="E1007" s="2" t="s">
        <v>29</v>
      </c>
      <c r="F1007" s="2"/>
      <c r="G1007" s="1">
        <f>SUM(G1003:G1006)</f>
        <v>0</v>
      </c>
      <c r="H1007" s="303"/>
      <c r="I1007" s="1">
        <f>SUM(I1003:I1006)</f>
        <v>0</v>
      </c>
      <c r="J1007" s="303"/>
      <c r="K1007" s="1">
        <f>SUM(K1003:K1006)</f>
        <v>0</v>
      </c>
      <c r="L1007" s="303"/>
      <c r="M1007" s="1">
        <f>SUM(M1003:M1006)</f>
        <v>0</v>
      </c>
      <c r="N1007" s="1">
        <f>SUM(N1003:N1006)</f>
        <v>0</v>
      </c>
      <c r="O1007" s="86"/>
      <c r="P1007" s="2"/>
      <c r="Q1007" s="119"/>
      <c r="R1007" s="1"/>
      <c r="S1007" s="119"/>
      <c r="T1007" s="1"/>
      <c r="U1007" s="119"/>
      <c r="V1007" s="41"/>
      <c r="W1007" s="1"/>
    </row>
    <row r="1008" spans="1:25" s="95" customFormat="1" ht="14.25" customHeight="1">
      <c r="A1008" s="367"/>
      <c r="B1008" s="379"/>
      <c r="C1008" s="369"/>
      <c r="D1008" s="349" t="s">
        <v>33</v>
      </c>
      <c r="E1008" s="2" t="s">
        <v>0</v>
      </c>
      <c r="F1008" s="2"/>
      <c r="G1008" s="2"/>
      <c r="H1008" s="303"/>
      <c r="I1008" s="1"/>
      <c r="J1008" s="303"/>
      <c r="K1008" s="1"/>
      <c r="L1008" s="303">
        <v>1982.78</v>
      </c>
      <c r="M1008" s="37">
        <f t="shared" ref="M1008:M1009" si="920">ROUND(G1008*L1008,2)</f>
        <v>0</v>
      </c>
      <c r="N1008" s="37">
        <f>ROUND(M1008,2)</f>
        <v>0</v>
      </c>
      <c r="O1008" s="86"/>
      <c r="P1008" s="2"/>
      <c r="Q1008" s="119"/>
      <c r="R1008" s="1"/>
      <c r="S1008" s="119"/>
      <c r="T1008" s="1"/>
      <c r="U1008" s="119"/>
      <c r="V1008" s="41"/>
      <c r="W1008" s="1"/>
    </row>
    <row r="1009" spans="1:23" s="95" customFormat="1" ht="14.25" customHeight="1">
      <c r="A1009" s="367"/>
      <c r="B1009" s="379"/>
      <c r="C1009" s="369"/>
      <c r="D1009" s="349"/>
      <c r="E1009" s="2" t="s">
        <v>1</v>
      </c>
      <c r="F1009" s="2"/>
      <c r="G1009" s="2"/>
      <c r="H1009" s="303"/>
      <c r="I1009" s="1"/>
      <c r="J1009" s="303"/>
      <c r="K1009" s="1"/>
      <c r="L1009" s="303">
        <v>1982.78</v>
      </c>
      <c r="M1009" s="37">
        <f t="shared" si="920"/>
        <v>0</v>
      </c>
      <c r="N1009" s="37">
        <f t="shared" ref="N1009:N1011" si="921">ROUND(M1009,2)</f>
        <v>0</v>
      </c>
      <c r="O1009" s="86"/>
      <c r="P1009" s="2"/>
      <c r="Q1009" s="119"/>
      <c r="R1009" s="1"/>
      <c r="S1009" s="119"/>
      <c r="T1009" s="1"/>
      <c r="U1009" s="119"/>
      <c r="V1009" s="41"/>
      <c r="W1009" s="1"/>
    </row>
    <row r="1010" spans="1:23" s="95" customFormat="1" ht="14.25" customHeight="1">
      <c r="A1010" s="367"/>
      <c r="B1010" s="379"/>
      <c r="C1010" s="369"/>
      <c r="D1010" s="349"/>
      <c r="E1010" s="2" t="s">
        <v>2</v>
      </c>
      <c r="F1010" s="2"/>
      <c r="G1010" s="2">
        <v>59.776000000000003</v>
      </c>
      <c r="H1010" s="303"/>
      <c r="I1010" s="1"/>
      <c r="J1010" s="303"/>
      <c r="K1010" s="1"/>
      <c r="L1010" s="303">
        <v>1982.78</v>
      </c>
      <c r="M1010" s="37">
        <f>ROUND(G1010*L1010,2)</f>
        <v>118522.66</v>
      </c>
      <c r="N1010" s="37">
        <f>ROUND(M1010,2)</f>
        <v>118522.66</v>
      </c>
      <c r="O1010" s="86"/>
      <c r="P1010" s="2"/>
      <c r="Q1010" s="119"/>
      <c r="R1010" s="1"/>
      <c r="S1010" s="119"/>
      <c r="T1010" s="1"/>
      <c r="U1010" s="119">
        <v>1649.4</v>
      </c>
      <c r="V1010" s="37">
        <f>ROUND(P1010*U1010,2)</f>
        <v>0</v>
      </c>
      <c r="W1010" s="37">
        <f>ROUND(V1010*1.18,2)</f>
        <v>0</v>
      </c>
    </row>
    <row r="1011" spans="1:23" s="95" customFormat="1" ht="14.25" customHeight="1">
      <c r="A1011" s="367"/>
      <c r="B1011" s="379"/>
      <c r="C1011" s="369"/>
      <c r="D1011" s="349"/>
      <c r="E1011" s="2" t="s">
        <v>3</v>
      </c>
      <c r="F1011" s="2"/>
      <c r="G1011" s="2">
        <v>-4.2000000000000003E-2</v>
      </c>
      <c r="H1011" s="303"/>
      <c r="I1011" s="1"/>
      <c r="J1011" s="303"/>
      <c r="K1011" s="1"/>
      <c r="L1011" s="303">
        <v>1982.78</v>
      </c>
      <c r="M1011" s="37">
        <f t="shared" ref="M1011" si="922">ROUND(G1011*L1011,2)</f>
        <v>-83.28</v>
      </c>
      <c r="N1011" s="37">
        <f t="shared" si="921"/>
        <v>-83.28</v>
      </c>
      <c r="O1011" s="86"/>
      <c r="P1011" s="2"/>
      <c r="Q1011" s="119"/>
      <c r="R1011" s="1"/>
      <c r="S1011" s="119"/>
      <c r="T1011" s="1"/>
      <c r="U1011" s="119"/>
      <c r="V1011" s="41"/>
      <c r="W1011" s="1"/>
    </row>
    <row r="1012" spans="1:23" s="95" customFormat="1" ht="14.25" customHeight="1">
      <c r="A1012" s="367"/>
      <c r="B1012" s="379"/>
      <c r="C1012" s="369"/>
      <c r="D1012" s="349"/>
      <c r="E1012" s="2" t="s">
        <v>29</v>
      </c>
      <c r="F1012" s="2"/>
      <c r="G1012" s="1">
        <f>SUM(G1008:G1011)</f>
        <v>59.734000000000002</v>
      </c>
      <c r="H1012" s="303"/>
      <c r="I1012" s="1">
        <f>SUM(I1008:I1011)</f>
        <v>0</v>
      </c>
      <c r="J1012" s="303"/>
      <c r="K1012" s="1">
        <f>SUM(K1008:K1011)</f>
        <v>0</v>
      </c>
      <c r="L1012" s="303"/>
      <c r="M1012" s="1">
        <f>SUM(M1008:M1011)</f>
        <v>118439.38</v>
      </c>
      <c r="N1012" s="1">
        <f>SUM(N1008:N1011)</f>
        <v>118439.38</v>
      </c>
      <c r="O1012" s="86"/>
      <c r="P1012" s="2"/>
      <c r="Q1012" s="119"/>
      <c r="R1012" s="1"/>
      <c r="S1012" s="119"/>
      <c r="T1012" s="1"/>
      <c r="U1012" s="119"/>
      <c r="V1012" s="41"/>
      <c r="W1012" s="1"/>
    </row>
    <row r="1013" spans="1:23" s="95" customFormat="1" ht="14.25" customHeight="1">
      <c r="A1013" s="367"/>
      <c r="B1013" s="379"/>
      <c r="C1013" s="369"/>
      <c r="D1013" s="349" t="s">
        <v>48</v>
      </c>
      <c r="E1013" s="2" t="s">
        <v>0</v>
      </c>
      <c r="F1013" s="2"/>
      <c r="G1013" s="2"/>
      <c r="H1013" s="303"/>
      <c r="I1013" s="1"/>
      <c r="J1013" s="303"/>
      <c r="K1013" s="1"/>
      <c r="L1013" s="303">
        <v>832.78</v>
      </c>
      <c r="M1013" s="37">
        <f t="shared" ref="M1013:M1014" si="923">ROUND(G1013*L1013,2)</f>
        <v>0</v>
      </c>
      <c r="N1013" s="37">
        <f>ROUND(M1013,2)</f>
        <v>0</v>
      </c>
      <c r="O1013" s="86"/>
      <c r="P1013" s="2"/>
      <c r="Q1013" s="119"/>
      <c r="R1013" s="1"/>
      <c r="S1013" s="119"/>
      <c r="T1013" s="1"/>
      <c r="U1013" s="119"/>
      <c r="V1013" s="41"/>
      <c r="W1013" s="1"/>
    </row>
    <row r="1014" spans="1:23" s="95" customFormat="1" ht="14.25" customHeight="1">
      <c r="A1014" s="367"/>
      <c r="B1014" s="379"/>
      <c r="C1014" s="369"/>
      <c r="D1014" s="349"/>
      <c r="E1014" s="2" t="s">
        <v>1</v>
      </c>
      <c r="F1014" s="2"/>
      <c r="G1014" s="2"/>
      <c r="H1014" s="303"/>
      <c r="I1014" s="1"/>
      <c r="J1014" s="303"/>
      <c r="K1014" s="1"/>
      <c r="L1014" s="303">
        <v>832.78</v>
      </c>
      <c r="M1014" s="37">
        <f t="shared" si="923"/>
        <v>0</v>
      </c>
      <c r="N1014" s="37">
        <f t="shared" ref="N1014:N1016" si="924">ROUND(M1014,2)</f>
        <v>0</v>
      </c>
      <c r="O1014" s="86"/>
      <c r="P1014" s="2"/>
      <c r="Q1014" s="119"/>
      <c r="R1014" s="1"/>
      <c r="S1014" s="119"/>
      <c r="T1014" s="1"/>
      <c r="U1014" s="119"/>
      <c r="V1014" s="41"/>
      <c r="W1014" s="1"/>
    </row>
    <row r="1015" spans="1:23" s="95" customFormat="1" ht="14.25" customHeight="1">
      <c r="A1015" s="367"/>
      <c r="B1015" s="379"/>
      <c r="C1015" s="369"/>
      <c r="D1015" s="349"/>
      <c r="E1015" s="2" t="s">
        <v>2</v>
      </c>
      <c r="F1015" s="2"/>
      <c r="G1015" s="2"/>
      <c r="H1015" s="303"/>
      <c r="I1015" s="1"/>
      <c r="J1015" s="303"/>
      <c r="K1015" s="1"/>
      <c r="L1015" s="303">
        <v>832.78</v>
      </c>
      <c r="M1015" s="37">
        <f>ROUND(G1015*L1015,2)</f>
        <v>0</v>
      </c>
      <c r="N1015" s="37">
        <f t="shared" si="924"/>
        <v>0</v>
      </c>
      <c r="O1015" s="86"/>
      <c r="P1015" s="2"/>
      <c r="Q1015" s="119"/>
      <c r="R1015" s="1"/>
      <c r="S1015" s="119"/>
      <c r="T1015" s="1"/>
      <c r="U1015" s="119"/>
      <c r="V1015" s="41"/>
      <c r="W1015" s="1"/>
    </row>
    <row r="1016" spans="1:23" s="95" customFormat="1" ht="14.25" customHeight="1">
      <c r="A1016" s="367"/>
      <c r="B1016" s="379"/>
      <c r="C1016" s="369"/>
      <c r="D1016" s="349"/>
      <c r="E1016" s="2" t="s">
        <v>3</v>
      </c>
      <c r="F1016" s="2"/>
      <c r="G1016" s="2"/>
      <c r="H1016" s="303"/>
      <c r="I1016" s="1"/>
      <c r="J1016" s="303"/>
      <c r="K1016" s="1"/>
      <c r="L1016" s="303">
        <v>832.78</v>
      </c>
      <c r="M1016" s="37">
        <f t="shared" ref="M1016" si="925">ROUND(G1016*L1016,2)</f>
        <v>0</v>
      </c>
      <c r="N1016" s="37">
        <f t="shared" si="924"/>
        <v>0</v>
      </c>
      <c r="O1016" s="86"/>
      <c r="P1016" s="2"/>
      <c r="Q1016" s="119"/>
      <c r="R1016" s="1"/>
      <c r="S1016" s="119"/>
      <c r="T1016" s="1"/>
      <c r="U1016" s="119"/>
      <c r="V1016" s="41"/>
      <c r="W1016" s="1"/>
    </row>
    <row r="1017" spans="1:23" s="95" customFormat="1" ht="14.25" customHeight="1">
      <c r="A1017" s="367"/>
      <c r="B1017" s="379"/>
      <c r="C1017" s="369"/>
      <c r="D1017" s="349"/>
      <c r="E1017" s="2" t="s">
        <v>29</v>
      </c>
      <c r="F1017" s="2"/>
      <c r="G1017" s="1">
        <f>SUM(G1013:G1016)</f>
        <v>0</v>
      </c>
      <c r="H1017" s="303"/>
      <c r="I1017" s="1">
        <f>SUM(I1013:I1016)</f>
        <v>0</v>
      </c>
      <c r="J1017" s="303"/>
      <c r="K1017" s="1">
        <f>SUM(K1013:K1016)</f>
        <v>0</v>
      </c>
      <c r="L1017" s="303"/>
      <c r="M1017" s="1">
        <f>SUM(M1013:M1016)</f>
        <v>0</v>
      </c>
      <c r="N1017" s="1">
        <f>SUM(N1013:N1016)</f>
        <v>0</v>
      </c>
      <c r="O1017" s="86"/>
      <c r="P1017" s="2"/>
      <c r="Q1017" s="119"/>
      <c r="R1017" s="1"/>
      <c r="S1017" s="119"/>
      <c r="T1017" s="1"/>
      <c r="U1017" s="119"/>
      <c r="V1017" s="41"/>
      <c r="W1017" s="1"/>
    </row>
    <row r="1018" spans="1:23" s="95" customFormat="1" ht="14.25" customHeight="1">
      <c r="A1018" s="367"/>
      <c r="B1018" s="379"/>
      <c r="C1018" s="369"/>
      <c r="D1018" s="349" t="s">
        <v>32</v>
      </c>
      <c r="E1018" s="2" t="s">
        <v>0</v>
      </c>
      <c r="F1018" s="2"/>
      <c r="G1018" s="2"/>
      <c r="H1018" s="303"/>
      <c r="I1018" s="1"/>
      <c r="J1018" s="303"/>
      <c r="K1018" s="1"/>
      <c r="L1018" s="303">
        <v>1982.78</v>
      </c>
      <c r="M1018" s="37">
        <f t="shared" ref="M1018:M1019" si="926">ROUND(G1018*L1018,2)</f>
        <v>0</v>
      </c>
      <c r="N1018" s="37">
        <f>ROUND(M1018,2)</f>
        <v>0</v>
      </c>
      <c r="O1018" s="86"/>
      <c r="P1018" s="2"/>
      <c r="Q1018" s="119"/>
      <c r="R1018" s="1"/>
      <c r="S1018" s="119"/>
      <c r="T1018" s="1"/>
      <c r="U1018" s="119"/>
      <c r="V1018" s="41"/>
      <c r="W1018" s="1"/>
    </row>
    <row r="1019" spans="1:23" s="95" customFormat="1" ht="14.25" customHeight="1">
      <c r="A1019" s="367"/>
      <c r="B1019" s="379"/>
      <c r="C1019" s="369"/>
      <c r="D1019" s="349"/>
      <c r="E1019" s="2" t="s">
        <v>1</v>
      </c>
      <c r="F1019" s="2"/>
      <c r="G1019" s="2"/>
      <c r="H1019" s="303"/>
      <c r="I1019" s="1"/>
      <c r="J1019" s="303"/>
      <c r="K1019" s="1"/>
      <c r="L1019" s="303">
        <v>1982.78</v>
      </c>
      <c r="M1019" s="37">
        <f t="shared" si="926"/>
        <v>0</v>
      </c>
      <c r="N1019" s="37">
        <f t="shared" ref="N1019:N1021" si="927">ROUND(M1019,2)</f>
        <v>0</v>
      </c>
      <c r="O1019" s="86"/>
      <c r="P1019" s="2"/>
      <c r="Q1019" s="119"/>
      <c r="R1019" s="1"/>
      <c r="S1019" s="119"/>
      <c r="T1019" s="1"/>
      <c r="U1019" s="119"/>
      <c r="V1019" s="41"/>
      <c r="W1019" s="1"/>
    </row>
    <row r="1020" spans="1:23" s="95" customFormat="1" ht="14.25" customHeight="1">
      <c r="A1020" s="367"/>
      <c r="B1020" s="379"/>
      <c r="C1020" s="369"/>
      <c r="D1020" s="349"/>
      <c r="E1020" s="2" t="s">
        <v>2</v>
      </c>
      <c r="F1020" s="2"/>
      <c r="G1020" s="2"/>
      <c r="H1020" s="303"/>
      <c r="I1020" s="1"/>
      <c r="J1020" s="303"/>
      <c r="K1020" s="1"/>
      <c r="L1020" s="303">
        <v>1982.78</v>
      </c>
      <c r="M1020" s="37">
        <f>ROUND(G1020*L1020,2)</f>
        <v>0</v>
      </c>
      <c r="N1020" s="37">
        <f t="shared" si="927"/>
        <v>0</v>
      </c>
      <c r="O1020" s="86"/>
      <c r="P1020" s="2"/>
      <c r="Q1020" s="119"/>
      <c r="R1020" s="1"/>
      <c r="S1020" s="119"/>
      <c r="T1020" s="1"/>
      <c r="U1020" s="119">
        <v>1649.4</v>
      </c>
      <c r="V1020" s="37">
        <f>ROUND(P1020*U1020,2)</f>
        <v>0</v>
      </c>
      <c r="W1020" s="37">
        <f>ROUND(V1020*1.18,2)</f>
        <v>0</v>
      </c>
    </row>
    <row r="1021" spans="1:23" s="95" customFormat="1" ht="14.25" customHeight="1">
      <c r="A1021" s="367"/>
      <c r="B1021" s="379"/>
      <c r="C1021" s="369"/>
      <c r="D1021" s="349"/>
      <c r="E1021" s="2" t="s">
        <v>3</v>
      </c>
      <c r="F1021" s="2"/>
      <c r="G1021" s="2"/>
      <c r="H1021" s="303"/>
      <c r="I1021" s="1"/>
      <c r="J1021" s="303"/>
      <c r="K1021" s="1"/>
      <c r="L1021" s="303">
        <v>1982.78</v>
      </c>
      <c r="M1021" s="37">
        <f t="shared" ref="M1021" si="928">ROUND(G1021*L1021,2)</f>
        <v>0</v>
      </c>
      <c r="N1021" s="37">
        <f t="shared" si="927"/>
        <v>0</v>
      </c>
      <c r="O1021" s="86"/>
      <c r="P1021" s="2"/>
      <c r="Q1021" s="119"/>
      <c r="R1021" s="1"/>
      <c r="S1021" s="119"/>
      <c r="T1021" s="1"/>
      <c r="U1021" s="119"/>
      <c r="V1021" s="41"/>
      <c r="W1021" s="1"/>
    </row>
    <row r="1022" spans="1:23" s="95" customFormat="1" ht="14.25" customHeight="1">
      <c r="A1022" s="367"/>
      <c r="B1022" s="379"/>
      <c r="C1022" s="369"/>
      <c r="D1022" s="349"/>
      <c r="E1022" s="2" t="s">
        <v>29</v>
      </c>
      <c r="F1022" s="2"/>
      <c r="G1022" s="1">
        <f>SUM(G1018:G1021)</f>
        <v>0</v>
      </c>
      <c r="H1022" s="303"/>
      <c r="I1022" s="1">
        <f>SUM(I1018:I1021)</f>
        <v>0</v>
      </c>
      <c r="J1022" s="303"/>
      <c r="K1022" s="1">
        <f>SUM(K1018:K1021)</f>
        <v>0</v>
      </c>
      <c r="L1022" s="303"/>
      <c r="M1022" s="1">
        <f>SUM(M1018:M1021)</f>
        <v>0</v>
      </c>
      <c r="N1022" s="1">
        <f>SUM(N1018:N1021)</f>
        <v>0</v>
      </c>
      <c r="O1022" s="86"/>
      <c r="P1022" s="2"/>
      <c r="Q1022" s="119"/>
      <c r="R1022" s="1"/>
      <c r="S1022" s="119"/>
      <c r="T1022" s="1"/>
      <c r="U1022" s="119"/>
      <c r="V1022" s="41"/>
      <c r="W1022" s="1"/>
    </row>
    <row r="1023" spans="1:23" s="95" customFormat="1" ht="14.25" customHeight="1">
      <c r="A1023" s="367"/>
      <c r="B1023" s="379"/>
      <c r="C1023" s="361" t="s">
        <v>34</v>
      </c>
      <c r="D1023" s="349" t="s">
        <v>411</v>
      </c>
      <c r="E1023" s="2" t="s">
        <v>0</v>
      </c>
      <c r="F1023" s="2"/>
      <c r="G1023" s="2"/>
      <c r="H1023" s="303"/>
      <c r="I1023" s="1"/>
      <c r="J1023" s="303"/>
      <c r="K1023" s="1"/>
      <c r="L1023" s="303">
        <v>832.78</v>
      </c>
      <c r="M1023" s="37">
        <f>ROUND(G1023*L1023,2)</f>
        <v>0</v>
      </c>
      <c r="N1023" s="37">
        <f>ROUND(M1023,2)</f>
        <v>0</v>
      </c>
      <c r="O1023" s="86"/>
      <c r="P1023" s="2"/>
      <c r="Q1023" s="119"/>
      <c r="R1023" s="1"/>
      <c r="S1023" s="119"/>
      <c r="T1023" s="1"/>
      <c r="U1023" s="119"/>
      <c r="V1023" s="41"/>
      <c r="W1023" s="1"/>
    </row>
    <row r="1024" spans="1:23" s="95" customFormat="1" ht="14.25" customHeight="1">
      <c r="A1024" s="367"/>
      <c r="B1024" s="379"/>
      <c r="C1024" s="371"/>
      <c r="D1024" s="349"/>
      <c r="E1024" s="2" t="s">
        <v>1</v>
      </c>
      <c r="F1024" s="2"/>
      <c r="G1024" s="2"/>
      <c r="H1024" s="303"/>
      <c r="I1024" s="1"/>
      <c r="J1024" s="303"/>
      <c r="K1024" s="1"/>
      <c r="L1024" s="303">
        <v>832.78</v>
      </c>
      <c r="M1024" s="37">
        <f t="shared" ref="M1024:M1026" si="929">ROUND(G1024*L1024,2)</f>
        <v>0</v>
      </c>
      <c r="N1024" s="37">
        <f t="shared" ref="N1024:N1025" si="930">ROUND(M1024,2)</f>
        <v>0</v>
      </c>
      <c r="O1024" s="86"/>
      <c r="P1024" s="2"/>
      <c r="Q1024" s="119"/>
      <c r="R1024" s="1"/>
      <c r="S1024" s="119"/>
      <c r="T1024" s="1"/>
      <c r="U1024" s="119"/>
      <c r="V1024" s="41"/>
      <c r="W1024" s="1"/>
    </row>
    <row r="1025" spans="1:23" s="95" customFormat="1" ht="14.25" customHeight="1">
      <c r="A1025" s="367"/>
      <c r="B1025" s="379"/>
      <c r="C1025" s="371"/>
      <c r="D1025" s="349"/>
      <c r="E1025" s="2" t="s">
        <v>2</v>
      </c>
      <c r="F1025" s="2"/>
      <c r="G1025" s="2">
        <v>0</v>
      </c>
      <c r="H1025" s="303"/>
      <c r="I1025" s="1"/>
      <c r="J1025" s="303"/>
      <c r="K1025" s="1"/>
      <c r="L1025" s="303">
        <v>832.78</v>
      </c>
      <c r="M1025" s="37">
        <f t="shared" si="929"/>
        <v>0</v>
      </c>
      <c r="N1025" s="37">
        <f t="shared" si="930"/>
        <v>0</v>
      </c>
      <c r="O1025" s="86"/>
      <c r="P1025" s="2"/>
      <c r="Q1025" s="1"/>
      <c r="R1025" s="1"/>
      <c r="S1025" s="119"/>
      <c r="T1025" s="1"/>
      <c r="U1025" s="119"/>
      <c r="V1025" s="41"/>
      <c r="W1025" s="1"/>
    </row>
    <row r="1026" spans="1:23" s="95" customFormat="1" ht="14.25" customHeight="1">
      <c r="A1026" s="367"/>
      <c r="B1026" s="379"/>
      <c r="C1026" s="371"/>
      <c r="D1026" s="349"/>
      <c r="E1026" s="2" t="s">
        <v>3</v>
      </c>
      <c r="F1026" s="2"/>
      <c r="G1026" s="2">
        <v>0.63500000000000001</v>
      </c>
      <c r="H1026" s="303"/>
      <c r="I1026" s="1"/>
      <c r="J1026" s="303"/>
      <c r="K1026" s="1"/>
      <c r="L1026" s="303">
        <v>832.78</v>
      </c>
      <c r="M1026" s="37">
        <f t="shared" si="929"/>
        <v>528.82000000000005</v>
      </c>
      <c r="N1026" s="37">
        <f>ROUND(M1026,2)</f>
        <v>528.82000000000005</v>
      </c>
      <c r="O1026" s="86"/>
      <c r="P1026" s="2"/>
      <c r="Q1026" s="119"/>
      <c r="R1026" s="1"/>
      <c r="S1026" s="119"/>
      <c r="T1026" s="1"/>
      <c r="U1026" s="119"/>
      <c r="V1026" s="41"/>
      <c r="W1026" s="1"/>
    </row>
    <row r="1027" spans="1:23" s="95" customFormat="1" ht="14.25" customHeight="1">
      <c r="A1027" s="367"/>
      <c r="B1027" s="379"/>
      <c r="C1027" s="371"/>
      <c r="D1027" s="349"/>
      <c r="E1027" s="2" t="s">
        <v>29</v>
      </c>
      <c r="F1027" s="2"/>
      <c r="G1027" s="1">
        <f>SUM(G1023:G1026)</f>
        <v>0.63500000000000001</v>
      </c>
      <c r="H1027" s="303"/>
      <c r="I1027" s="1">
        <f>SUM(I1023:I1026)</f>
        <v>0</v>
      </c>
      <c r="J1027" s="303"/>
      <c r="K1027" s="1">
        <f>SUM(K1023:K1026)</f>
        <v>0</v>
      </c>
      <c r="L1027" s="303"/>
      <c r="M1027" s="1">
        <f>SUM(M1023:M1026)</f>
        <v>528.82000000000005</v>
      </c>
      <c r="N1027" s="1">
        <f>SUM(N1023:N1026)</f>
        <v>528.82000000000005</v>
      </c>
      <c r="O1027" s="86"/>
      <c r="P1027" s="2"/>
      <c r="Q1027" s="119"/>
      <c r="R1027" s="1"/>
      <c r="S1027" s="119"/>
      <c r="T1027" s="1"/>
      <c r="U1027" s="119"/>
      <c r="V1027" s="41"/>
      <c r="W1027" s="1"/>
    </row>
    <row r="1028" spans="1:23" s="95" customFormat="1" ht="14.25" customHeight="1">
      <c r="A1028" s="367"/>
      <c r="B1028" s="379"/>
      <c r="C1028" s="371"/>
      <c r="D1028" s="349" t="s">
        <v>412</v>
      </c>
      <c r="E1028" s="2" t="s">
        <v>0</v>
      </c>
      <c r="F1028" s="2"/>
      <c r="G1028" s="2"/>
      <c r="H1028" s="1"/>
      <c r="I1028" s="1"/>
      <c r="J1028" s="303"/>
      <c r="K1028" s="1"/>
      <c r="L1028" s="303">
        <v>1982.78</v>
      </c>
      <c r="M1028" s="37">
        <f>ROUND(G1028*L1028,2)</f>
        <v>0</v>
      </c>
      <c r="N1028" s="37">
        <f>ROUND(M1028,2)</f>
        <v>0</v>
      </c>
      <c r="O1028" s="86"/>
      <c r="P1028" s="2"/>
      <c r="Q1028" s="1"/>
      <c r="R1028" s="1"/>
      <c r="S1028" s="119"/>
      <c r="T1028" s="1"/>
      <c r="U1028" s="119"/>
      <c r="V1028" s="41"/>
      <c r="W1028" s="1"/>
    </row>
    <row r="1029" spans="1:23" s="95" customFormat="1" ht="14.25" customHeight="1">
      <c r="A1029" s="367"/>
      <c r="B1029" s="379"/>
      <c r="C1029" s="371"/>
      <c r="D1029" s="349"/>
      <c r="E1029" s="2" t="s">
        <v>1</v>
      </c>
      <c r="F1029" s="2"/>
      <c r="G1029" s="2"/>
      <c r="H1029" s="1"/>
      <c r="I1029" s="1"/>
      <c r="J1029" s="303"/>
      <c r="K1029" s="1"/>
      <c r="L1029" s="303">
        <v>1982.78</v>
      </c>
      <c r="M1029" s="37">
        <f t="shared" ref="M1029:M1031" si="931">ROUND(G1029*L1029,2)</f>
        <v>0</v>
      </c>
      <c r="N1029" s="37">
        <f t="shared" ref="N1029:N1031" si="932">ROUND(M1029,2)</f>
        <v>0</v>
      </c>
      <c r="O1029" s="86"/>
      <c r="P1029" s="2"/>
      <c r="Q1029" s="1"/>
      <c r="R1029" s="1"/>
      <c r="S1029" s="119"/>
      <c r="T1029" s="1"/>
      <c r="U1029" s="119"/>
      <c r="V1029" s="41"/>
      <c r="W1029" s="1"/>
    </row>
    <row r="1030" spans="1:23" s="95" customFormat="1" ht="14.25" customHeight="1">
      <c r="A1030" s="367"/>
      <c r="B1030" s="379"/>
      <c r="C1030" s="371"/>
      <c r="D1030" s="349"/>
      <c r="E1030" s="2" t="s">
        <v>2</v>
      </c>
      <c r="F1030" s="2"/>
      <c r="G1030" s="2">
        <v>28.16</v>
      </c>
      <c r="H1030" s="1"/>
      <c r="I1030" s="1"/>
      <c r="J1030" s="303"/>
      <c r="K1030" s="1"/>
      <c r="L1030" s="303">
        <v>1982.78</v>
      </c>
      <c r="M1030" s="37">
        <f t="shared" si="931"/>
        <v>55835.08</v>
      </c>
      <c r="N1030" s="37">
        <f t="shared" si="932"/>
        <v>55835.08</v>
      </c>
      <c r="O1030" s="86"/>
      <c r="P1030" s="2"/>
      <c r="Q1030" s="1"/>
      <c r="R1030" s="1"/>
      <c r="S1030" s="119"/>
      <c r="T1030" s="1"/>
      <c r="U1030" s="119"/>
      <c r="V1030" s="41"/>
      <c r="W1030" s="1"/>
    </row>
    <row r="1031" spans="1:23" s="95" customFormat="1" ht="14.25" customHeight="1">
      <c r="A1031" s="367"/>
      <c r="B1031" s="379"/>
      <c r="C1031" s="371"/>
      <c r="D1031" s="349"/>
      <c r="E1031" s="2" t="s">
        <v>3</v>
      </c>
      <c r="F1031" s="2"/>
      <c r="G1031" s="2">
        <v>7.5220000000000002</v>
      </c>
      <c r="H1031" s="1"/>
      <c r="I1031" s="1"/>
      <c r="J1031" s="303"/>
      <c r="K1031" s="1"/>
      <c r="L1031" s="303">
        <v>1982.78</v>
      </c>
      <c r="M1031" s="37">
        <f t="shared" si="931"/>
        <v>14914.47</v>
      </c>
      <c r="N1031" s="37">
        <f t="shared" si="932"/>
        <v>14914.47</v>
      </c>
      <c r="O1031" s="86"/>
      <c r="P1031" s="2"/>
      <c r="Q1031" s="1"/>
      <c r="R1031" s="1"/>
      <c r="S1031" s="119"/>
      <c r="T1031" s="1"/>
      <c r="U1031" s="119"/>
      <c r="V1031" s="41"/>
      <c r="W1031" s="1"/>
    </row>
    <row r="1032" spans="1:23" s="95" customFormat="1" ht="14.25" customHeight="1">
      <c r="A1032" s="367"/>
      <c r="B1032" s="379"/>
      <c r="C1032" s="371"/>
      <c r="D1032" s="349"/>
      <c r="E1032" s="2" t="s">
        <v>29</v>
      </c>
      <c r="F1032" s="2"/>
      <c r="G1032" s="1">
        <f>SUM(G1028:G1031)</f>
        <v>35.682000000000002</v>
      </c>
      <c r="H1032" s="303"/>
      <c r="I1032" s="1">
        <f>SUM(I1028:I1031)</f>
        <v>0</v>
      </c>
      <c r="J1032" s="303"/>
      <c r="K1032" s="1">
        <f>SUM(K1028:K1031)</f>
        <v>0</v>
      </c>
      <c r="L1032" s="303"/>
      <c r="M1032" s="1">
        <f>SUM(M1028:M1031)</f>
        <v>70749.55</v>
      </c>
      <c r="N1032" s="1">
        <f>SUM(N1028:N1031)</f>
        <v>70749.55</v>
      </c>
      <c r="O1032" s="86"/>
      <c r="P1032" s="2"/>
      <c r="Q1032" s="1"/>
      <c r="R1032" s="1"/>
      <c r="S1032" s="119"/>
      <c r="T1032" s="1"/>
      <c r="U1032" s="119"/>
      <c r="V1032" s="41"/>
      <c r="W1032" s="1"/>
    </row>
    <row r="1033" spans="1:23" s="95" customFormat="1" ht="14.25" customHeight="1">
      <c r="A1033" s="367"/>
      <c r="B1033" s="379"/>
      <c r="C1033" s="371"/>
      <c r="D1033" s="349" t="s">
        <v>413</v>
      </c>
      <c r="E1033" s="2" t="s">
        <v>0</v>
      </c>
      <c r="F1033" s="2"/>
      <c r="G1033" s="2"/>
      <c r="H1033" s="1"/>
      <c r="I1033" s="1"/>
      <c r="J1033" s="303"/>
      <c r="K1033" s="1"/>
      <c r="L1033" s="303">
        <v>1641.12</v>
      </c>
      <c r="M1033" s="37">
        <f t="shared" ref="M1033:M1034" si="933">ROUND(G1033*L1033,2)</f>
        <v>0</v>
      </c>
      <c r="N1033" s="37">
        <f>ROUND(M1033,2)</f>
        <v>0</v>
      </c>
      <c r="O1033" s="86"/>
      <c r="P1033" s="2"/>
      <c r="Q1033" s="1"/>
      <c r="R1033" s="1"/>
      <c r="S1033" s="119"/>
      <c r="T1033" s="1"/>
      <c r="U1033" s="119"/>
      <c r="V1033" s="41"/>
      <c r="W1033" s="1"/>
    </row>
    <row r="1034" spans="1:23" s="95" customFormat="1" ht="14.25" customHeight="1">
      <c r="A1034" s="367"/>
      <c r="B1034" s="379"/>
      <c r="C1034" s="371"/>
      <c r="D1034" s="349"/>
      <c r="E1034" s="2" t="s">
        <v>1</v>
      </c>
      <c r="F1034" s="2"/>
      <c r="G1034" s="2"/>
      <c r="H1034" s="1"/>
      <c r="I1034" s="1"/>
      <c r="J1034" s="303"/>
      <c r="K1034" s="1"/>
      <c r="L1034" s="303">
        <v>1641.12</v>
      </c>
      <c r="M1034" s="37">
        <f t="shared" si="933"/>
        <v>0</v>
      </c>
      <c r="N1034" s="37">
        <f t="shared" ref="N1034:N1036" si="934">ROUND(M1034,2)</f>
        <v>0</v>
      </c>
      <c r="O1034" s="86"/>
      <c r="P1034" s="2"/>
      <c r="Q1034" s="1"/>
      <c r="R1034" s="1"/>
      <c r="S1034" s="119"/>
      <c r="T1034" s="1"/>
      <c r="U1034" s="119"/>
      <c r="V1034" s="41"/>
      <c r="W1034" s="1"/>
    </row>
    <row r="1035" spans="1:23" s="95" customFormat="1" ht="14.25" customHeight="1">
      <c r="A1035" s="367"/>
      <c r="B1035" s="379"/>
      <c r="C1035" s="371"/>
      <c r="D1035" s="349"/>
      <c r="E1035" s="2" t="s">
        <v>2</v>
      </c>
      <c r="F1035" s="2"/>
      <c r="G1035" s="79">
        <v>31.111999999999998</v>
      </c>
      <c r="H1035" s="1"/>
      <c r="I1035" s="1"/>
      <c r="J1035" s="303"/>
      <c r="K1035" s="1"/>
      <c r="L1035" s="303">
        <v>1641.12</v>
      </c>
      <c r="M1035" s="37">
        <f>ROUND(G1035*L1035,2)</f>
        <v>51058.53</v>
      </c>
      <c r="N1035" s="37">
        <f t="shared" si="934"/>
        <v>51058.53</v>
      </c>
      <c r="O1035" s="86"/>
      <c r="P1035" s="79"/>
      <c r="Q1035" s="1"/>
      <c r="R1035" s="1"/>
      <c r="S1035" s="119"/>
      <c r="T1035" s="1"/>
      <c r="U1035" s="119">
        <v>810.42</v>
      </c>
      <c r="V1035" s="37">
        <f>ROUND(P1035*U1035,2)</f>
        <v>0</v>
      </c>
      <c r="W1035" s="37">
        <f>ROUND(V1035*1.18,2)</f>
        <v>0</v>
      </c>
    </row>
    <row r="1036" spans="1:23" s="95" customFormat="1" ht="14.25" customHeight="1">
      <c r="A1036" s="367"/>
      <c r="B1036" s="379"/>
      <c r="C1036" s="371"/>
      <c r="D1036" s="349"/>
      <c r="E1036" s="2" t="s">
        <v>3</v>
      </c>
      <c r="F1036" s="2"/>
      <c r="G1036" s="2">
        <v>630.33000000000004</v>
      </c>
      <c r="H1036" s="1"/>
      <c r="I1036" s="1"/>
      <c r="J1036" s="303"/>
      <c r="K1036" s="1"/>
      <c r="L1036" s="303">
        <v>1641.12</v>
      </c>
      <c r="M1036" s="37">
        <f>ROUND(G1036*L1036,2)</f>
        <v>1034447.17</v>
      </c>
      <c r="N1036" s="37">
        <f t="shared" si="934"/>
        <v>1034447.17</v>
      </c>
      <c r="O1036" s="86"/>
      <c r="P1036" s="2"/>
      <c r="Q1036" s="1"/>
      <c r="R1036" s="1"/>
      <c r="S1036" s="119"/>
      <c r="T1036" s="1"/>
      <c r="U1036" s="119">
        <v>810.42</v>
      </c>
      <c r="V1036" s="37">
        <f>ROUND(P1036*U1036,2)</f>
        <v>0</v>
      </c>
      <c r="W1036" s="37">
        <f>ROUND(V1036*1.18,2)</f>
        <v>0</v>
      </c>
    </row>
    <row r="1037" spans="1:23" s="95" customFormat="1" ht="14.25" customHeight="1">
      <c r="A1037" s="367"/>
      <c r="B1037" s="379"/>
      <c r="C1037" s="371"/>
      <c r="D1037" s="349"/>
      <c r="E1037" s="2" t="s">
        <v>29</v>
      </c>
      <c r="F1037" s="2"/>
      <c r="G1037" s="1">
        <f>SUM(G1033:G1036)</f>
        <v>661.44200000000001</v>
      </c>
      <c r="H1037" s="303"/>
      <c r="I1037" s="1">
        <f>SUM(I1033:I1036)</f>
        <v>0</v>
      </c>
      <c r="J1037" s="303"/>
      <c r="K1037" s="1">
        <f>SUM(K1033:K1036)</f>
        <v>0</v>
      </c>
      <c r="L1037" s="303"/>
      <c r="M1037" s="1">
        <f>SUM(M1033:M1036)</f>
        <v>1085505.7</v>
      </c>
      <c r="N1037" s="1">
        <f>SUM(N1033:N1036)</f>
        <v>1085505.7</v>
      </c>
      <c r="O1037" s="86"/>
      <c r="P1037" s="2"/>
      <c r="Q1037" s="1"/>
      <c r="R1037" s="1"/>
      <c r="S1037" s="119"/>
      <c r="T1037" s="1"/>
      <c r="U1037" s="119"/>
      <c r="V1037" s="41"/>
      <c r="W1037" s="1"/>
    </row>
    <row r="1038" spans="1:23" s="95" customFormat="1" ht="14.25" customHeight="1">
      <c r="A1038" s="367"/>
      <c r="B1038" s="379"/>
      <c r="C1038" s="371"/>
      <c r="D1038" s="349" t="s">
        <v>414</v>
      </c>
      <c r="E1038" s="2" t="s">
        <v>0</v>
      </c>
      <c r="F1038" s="2"/>
      <c r="G1038" s="2"/>
      <c r="H1038" s="1"/>
      <c r="I1038" s="1"/>
      <c r="J1038" s="303"/>
      <c r="K1038" s="1"/>
      <c r="L1038" s="303">
        <v>3291.12</v>
      </c>
      <c r="M1038" s="37">
        <f t="shared" ref="M1038:M1041" si="935">ROUND(G1038*L1038,2)</f>
        <v>0</v>
      </c>
      <c r="N1038" s="37">
        <f>ROUND(M1038,2)</f>
        <v>0</v>
      </c>
      <c r="O1038" s="86"/>
      <c r="P1038" s="2"/>
      <c r="Q1038" s="1"/>
      <c r="R1038" s="1"/>
      <c r="S1038" s="119"/>
      <c r="T1038" s="1"/>
      <c r="U1038" s="119"/>
      <c r="V1038" s="41"/>
      <c r="W1038" s="1"/>
    </row>
    <row r="1039" spans="1:23" s="95" customFormat="1" ht="14.25" customHeight="1">
      <c r="A1039" s="367"/>
      <c r="B1039" s="379"/>
      <c r="C1039" s="371"/>
      <c r="D1039" s="349"/>
      <c r="E1039" s="2" t="s">
        <v>1</v>
      </c>
      <c r="F1039" s="2"/>
      <c r="G1039" s="2"/>
      <c r="H1039" s="1"/>
      <c r="I1039" s="1"/>
      <c r="J1039" s="303"/>
      <c r="K1039" s="1"/>
      <c r="L1039" s="303">
        <v>3291.12</v>
      </c>
      <c r="M1039" s="37">
        <f t="shared" si="935"/>
        <v>0</v>
      </c>
      <c r="N1039" s="37">
        <f t="shared" ref="N1039:N1041" si="936">ROUND(M1039,2)</f>
        <v>0</v>
      </c>
      <c r="O1039" s="86"/>
      <c r="P1039" s="2"/>
      <c r="Q1039" s="1"/>
      <c r="R1039" s="1"/>
      <c r="S1039" s="119"/>
      <c r="T1039" s="1"/>
      <c r="U1039" s="119"/>
      <c r="V1039" s="41"/>
      <c r="W1039" s="1"/>
    </row>
    <row r="1040" spans="1:23" s="95" customFormat="1" ht="14.25" customHeight="1">
      <c r="A1040" s="367"/>
      <c r="B1040" s="379"/>
      <c r="C1040" s="371"/>
      <c r="D1040" s="349"/>
      <c r="E1040" s="2" t="s">
        <v>2</v>
      </c>
      <c r="F1040" s="2"/>
      <c r="G1040" s="79">
        <v>10.574999999999999</v>
      </c>
      <c r="H1040" s="1"/>
      <c r="I1040" s="1"/>
      <c r="J1040" s="303"/>
      <c r="K1040" s="1"/>
      <c r="L1040" s="303">
        <v>3291.12</v>
      </c>
      <c r="M1040" s="37">
        <f t="shared" si="935"/>
        <v>34803.589999999997</v>
      </c>
      <c r="N1040" s="37">
        <f t="shared" si="936"/>
        <v>34803.589999999997</v>
      </c>
      <c r="O1040" s="86"/>
      <c r="P1040" s="79"/>
      <c r="Q1040" s="1"/>
      <c r="R1040" s="1"/>
      <c r="S1040" s="119"/>
      <c r="T1040" s="1"/>
      <c r="U1040" s="119">
        <v>1649.4</v>
      </c>
      <c r="V1040" s="37">
        <f t="shared" ref="V1040:V1041" si="937">ROUND(P1040*U1040,2)</f>
        <v>0</v>
      </c>
      <c r="W1040" s="37">
        <f t="shared" ref="W1040:W1041" si="938">ROUND(V1040*1.18,2)</f>
        <v>0</v>
      </c>
    </row>
    <row r="1041" spans="1:23" s="95" customFormat="1" ht="14.25" customHeight="1">
      <c r="A1041" s="367"/>
      <c r="B1041" s="379"/>
      <c r="C1041" s="371"/>
      <c r="D1041" s="349"/>
      <c r="E1041" s="2" t="s">
        <v>3</v>
      </c>
      <c r="F1041" s="2"/>
      <c r="G1041" s="2">
        <v>179.66200000000001</v>
      </c>
      <c r="H1041" s="1"/>
      <c r="I1041" s="1"/>
      <c r="J1041" s="303"/>
      <c r="K1041" s="1"/>
      <c r="L1041" s="303">
        <v>3291.12</v>
      </c>
      <c r="M1041" s="37">
        <f t="shared" si="935"/>
        <v>591289.19999999995</v>
      </c>
      <c r="N1041" s="37">
        <f t="shared" si="936"/>
        <v>591289.19999999995</v>
      </c>
      <c r="O1041" s="86"/>
      <c r="P1041" s="2"/>
      <c r="Q1041" s="1"/>
      <c r="R1041" s="1"/>
      <c r="S1041" s="119"/>
      <c r="T1041" s="1"/>
      <c r="U1041" s="119">
        <v>1649.4</v>
      </c>
      <c r="V1041" s="37">
        <f t="shared" si="937"/>
        <v>0</v>
      </c>
      <c r="W1041" s="37">
        <f t="shared" si="938"/>
        <v>0</v>
      </c>
    </row>
    <row r="1042" spans="1:23" s="95" customFormat="1" ht="14.25" customHeight="1">
      <c r="A1042" s="367"/>
      <c r="B1042" s="379"/>
      <c r="C1042" s="372"/>
      <c r="D1042" s="349"/>
      <c r="E1042" s="2" t="s">
        <v>29</v>
      </c>
      <c r="F1042" s="2"/>
      <c r="G1042" s="1">
        <f>SUM(G1038:G1041)</f>
        <v>190.23699999999999</v>
      </c>
      <c r="H1042" s="303"/>
      <c r="I1042" s="1">
        <f>SUM(I1038:I1041)</f>
        <v>0</v>
      </c>
      <c r="J1042" s="303"/>
      <c r="K1042" s="1">
        <f>SUM(K1038:K1041)</f>
        <v>0</v>
      </c>
      <c r="L1042" s="303"/>
      <c r="M1042" s="1">
        <f>SUM(M1038:M1041)</f>
        <v>626092.78999999992</v>
      </c>
      <c r="N1042" s="1">
        <f>SUM(N1038:N1041)</f>
        <v>626092.78999999992</v>
      </c>
      <c r="O1042" s="86"/>
      <c r="P1042" s="2"/>
      <c r="Q1042" s="1"/>
      <c r="R1042" s="1"/>
      <c r="S1042" s="119"/>
      <c r="T1042" s="1"/>
      <c r="U1042" s="119"/>
      <c r="V1042" s="41"/>
      <c r="W1042" s="1"/>
    </row>
    <row r="1043" spans="1:23" s="95" customFormat="1" ht="14.25" customHeight="1">
      <c r="A1043" s="367"/>
      <c r="B1043" s="379"/>
      <c r="C1043" s="361" t="s">
        <v>34</v>
      </c>
      <c r="D1043" s="349" t="s">
        <v>415</v>
      </c>
      <c r="E1043" s="2" t="s">
        <v>0</v>
      </c>
      <c r="F1043" s="2"/>
      <c r="G1043" s="2"/>
      <c r="H1043" s="303"/>
      <c r="I1043" s="1"/>
      <c r="J1043" s="303"/>
      <c r="K1043" s="1"/>
      <c r="L1043" s="303">
        <v>832.78</v>
      </c>
      <c r="M1043" s="37">
        <f>ROUND(G1043*L1043,2)</f>
        <v>0</v>
      </c>
      <c r="N1043" s="37">
        <f>ROUND(M1043,2)</f>
        <v>0</v>
      </c>
      <c r="O1043" s="86"/>
      <c r="P1043" s="2"/>
      <c r="Q1043" s="303"/>
      <c r="R1043" s="1"/>
      <c r="S1043" s="303"/>
      <c r="T1043" s="1"/>
      <c r="U1043" s="303"/>
      <c r="V1043" s="41"/>
      <c r="W1043" s="1"/>
    </row>
    <row r="1044" spans="1:23" s="95" customFormat="1" ht="14.25" customHeight="1">
      <c r="A1044" s="367"/>
      <c r="B1044" s="379"/>
      <c r="C1044" s="371"/>
      <c r="D1044" s="349"/>
      <c r="E1044" s="2" t="s">
        <v>1</v>
      </c>
      <c r="F1044" s="2"/>
      <c r="G1044" s="2"/>
      <c r="H1044" s="303"/>
      <c r="I1044" s="1"/>
      <c r="J1044" s="303"/>
      <c r="K1044" s="1"/>
      <c r="L1044" s="303">
        <v>832.78</v>
      </c>
      <c r="M1044" s="37">
        <f t="shared" ref="M1044:M1046" si="939">ROUND(G1044*L1044,2)</f>
        <v>0</v>
      </c>
      <c r="N1044" s="37">
        <f t="shared" ref="N1044:N1046" si="940">ROUND(M1044,2)</f>
        <v>0</v>
      </c>
      <c r="O1044" s="86"/>
      <c r="P1044" s="2"/>
      <c r="Q1044" s="303"/>
      <c r="R1044" s="1"/>
      <c r="S1044" s="303"/>
      <c r="T1044" s="1"/>
      <c r="U1044" s="303"/>
      <c r="V1044" s="41"/>
      <c r="W1044" s="1"/>
    </row>
    <row r="1045" spans="1:23" s="95" customFormat="1" ht="14.25" customHeight="1">
      <c r="A1045" s="367"/>
      <c r="B1045" s="379"/>
      <c r="C1045" s="371"/>
      <c r="D1045" s="349"/>
      <c r="E1045" s="2" t="s">
        <v>2</v>
      </c>
      <c r="F1045" s="2"/>
      <c r="G1045" s="2">
        <v>0</v>
      </c>
      <c r="H1045" s="303"/>
      <c r="I1045" s="1"/>
      <c r="J1045" s="303"/>
      <c r="K1045" s="1"/>
      <c r="L1045" s="303">
        <v>832.78</v>
      </c>
      <c r="M1045" s="37">
        <f t="shared" si="939"/>
        <v>0</v>
      </c>
      <c r="N1045" s="37">
        <f t="shared" si="940"/>
        <v>0</v>
      </c>
      <c r="O1045" s="86"/>
      <c r="P1045" s="2"/>
      <c r="Q1045" s="1"/>
      <c r="R1045" s="1"/>
      <c r="S1045" s="303"/>
      <c r="T1045" s="1"/>
      <c r="U1045" s="303"/>
      <c r="V1045" s="41"/>
      <c r="W1045" s="1"/>
    </row>
    <row r="1046" spans="1:23" s="95" customFormat="1" ht="14.25" customHeight="1">
      <c r="A1046" s="367"/>
      <c r="B1046" s="379"/>
      <c r="C1046" s="371"/>
      <c r="D1046" s="349"/>
      <c r="E1046" s="2" t="s">
        <v>3</v>
      </c>
      <c r="F1046" s="2"/>
      <c r="G1046" s="2">
        <v>0.52500000000000002</v>
      </c>
      <c r="H1046" s="303"/>
      <c r="I1046" s="1"/>
      <c r="J1046" s="303"/>
      <c r="K1046" s="1"/>
      <c r="L1046" s="303">
        <v>832.78</v>
      </c>
      <c r="M1046" s="37">
        <f t="shared" si="939"/>
        <v>437.21</v>
      </c>
      <c r="N1046" s="37">
        <f t="shared" si="940"/>
        <v>437.21</v>
      </c>
      <c r="O1046" s="86"/>
      <c r="P1046" s="2"/>
      <c r="Q1046" s="303"/>
      <c r="R1046" s="1"/>
      <c r="S1046" s="303"/>
      <c r="T1046" s="1"/>
      <c r="U1046" s="303"/>
      <c r="V1046" s="41"/>
      <c r="W1046" s="1"/>
    </row>
    <row r="1047" spans="1:23" s="95" customFormat="1" ht="14.25" customHeight="1">
      <c r="A1047" s="367"/>
      <c r="B1047" s="379"/>
      <c r="C1047" s="371"/>
      <c r="D1047" s="349"/>
      <c r="E1047" s="2" t="s">
        <v>29</v>
      </c>
      <c r="F1047" s="2"/>
      <c r="G1047" s="1">
        <f>SUM(G1043:G1046)</f>
        <v>0.52500000000000002</v>
      </c>
      <c r="H1047" s="303"/>
      <c r="I1047" s="1">
        <f>SUM(I1043:I1046)</f>
        <v>0</v>
      </c>
      <c r="J1047" s="303"/>
      <c r="K1047" s="1">
        <f>SUM(K1043:K1046)</f>
        <v>0</v>
      </c>
      <c r="L1047" s="303"/>
      <c r="M1047" s="1">
        <f>SUM(M1043:M1046)</f>
        <v>437.21</v>
      </c>
      <c r="N1047" s="1">
        <f>SUM(N1043:N1046)</f>
        <v>437.21</v>
      </c>
      <c r="O1047" s="86"/>
      <c r="P1047" s="2"/>
      <c r="Q1047" s="303"/>
      <c r="R1047" s="1"/>
      <c r="S1047" s="303"/>
      <c r="T1047" s="1"/>
      <c r="U1047" s="303"/>
      <c r="V1047" s="41"/>
      <c r="W1047" s="1"/>
    </row>
    <row r="1048" spans="1:23" s="95" customFormat="1" ht="14.25" customHeight="1">
      <c r="A1048" s="367"/>
      <c r="B1048" s="379"/>
      <c r="C1048" s="371"/>
      <c r="D1048" s="349" t="s">
        <v>416</v>
      </c>
      <c r="E1048" s="2" t="s">
        <v>0</v>
      </c>
      <c r="F1048" s="2"/>
      <c r="G1048" s="2"/>
      <c r="H1048" s="1"/>
      <c r="I1048" s="1"/>
      <c r="J1048" s="303"/>
      <c r="K1048" s="1"/>
      <c r="L1048" s="303">
        <v>1982.78</v>
      </c>
      <c r="M1048" s="37">
        <f>ROUND(G1048*L1048,2)</f>
        <v>0</v>
      </c>
      <c r="N1048" s="37">
        <f>ROUND(M1048,2)</f>
        <v>0</v>
      </c>
      <c r="O1048" s="86"/>
      <c r="P1048" s="2"/>
      <c r="Q1048" s="1"/>
      <c r="R1048" s="1"/>
      <c r="S1048" s="303"/>
      <c r="T1048" s="1"/>
      <c r="U1048" s="303"/>
      <c r="V1048" s="41"/>
      <c r="W1048" s="1"/>
    </row>
    <row r="1049" spans="1:23" s="95" customFormat="1" ht="14.25" customHeight="1">
      <c r="A1049" s="367"/>
      <c r="B1049" s="379"/>
      <c r="C1049" s="371"/>
      <c r="D1049" s="349"/>
      <c r="E1049" s="2" t="s">
        <v>1</v>
      </c>
      <c r="F1049" s="2"/>
      <c r="G1049" s="2"/>
      <c r="H1049" s="1"/>
      <c r="I1049" s="1"/>
      <c r="J1049" s="303"/>
      <c r="K1049" s="1"/>
      <c r="L1049" s="303">
        <v>1982.78</v>
      </c>
      <c r="M1049" s="37">
        <f t="shared" ref="M1049:M1051" si="941">ROUND(G1049*L1049,2)</f>
        <v>0</v>
      </c>
      <c r="N1049" s="37">
        <f t="shared" ref="N1049:N1051" si="942">ROUND(M1049,2)</f>
        <v>0</v>
      </c>
      <c r="O1049" s="86"/>
      <c r="P1049" s="2"/>
      <c r="Q1049" s="1"/>
      <c r="R1049" s="1"/>
      <c r="S1049" s="303"/>
      <c r="T1049" s="1"/>
      <c r="U1049" s="303"/>
      <c r="V1049" s="41"/>
      <c r="W1049" s="1"/>
    </row>
    <row r="1050" spans="1:23" s="95" customFormat="1" ht="14.25" customHeight="1">
      <c r="A1050" s="367"/>
      <c r="B1050" s="379"/>
      <c r="C1050" s="371"/>
      <c r="D1050" s="349"/>
      <c r="E1050" s="2" t="s">
        <v>2</v>
      </c>
      <c r="F1050" s="2"/>
      <c r="G1050" s="2">
        <v>30.73</v>
      </c>
      <c r="H1050" s="1"/>
      <c r="I1050" s="1"/>
      <c r="J1050" s="303"/>
      <c r="K1050" s="1"/>
      <c r="L1050" s="303">
        <v>1982.78</v>
      </c>
      <c r="M1050" s="37">
        <f t="shared" si="941"/>
        <v>60930.83</v>
      </c>
      <c r="N1050" s="37">
        <f t="shared" si="942"/>
        <v>60930.83</v>
      </c>
      <c r="O1050" s="86"/>
      <c r="P1050" s="2"/>
      <c r="Q1050" s="1"/>
      <c r="R1050" s="1"/>
      <c r="S1050" s="303"/>
      <c r="T1050" s="1"/>
      <c r="U1050" s="303"/>
      <c r="V1050" s="41"/>
      <c r="W1050" s="1"/>
    </row>
    <row r="1051" spans="1:23" s="95" customFormat="1" ht="14.25" customHeight="1">
      <c r="A1051" s="367"/>
      <c r="B1051" s="379"/>
      <c r="C1051" s="371"/>
      <c r="D1051" s="349"/>
      <c r="E1051" s="2" t="s">
        <v>3</v>
      </c>
      <c r="F1051" s="2"/>
      <c r="G1051" s="2">
        <v>11.771000000000001</v>
      </c>
      <c r="H1051" s="1"/>
      <c r="I1051" s="1"/>
      <c r="J1051" s="303"/>
      <c r="K1051" s="1"/>
      <c r="L1051" s="303">
        <v>1982.78</v>
      </c>
      <c r="M1051" s="37">
        <f t="shared" si="941"/>
        <v>23339.3</v>
      </c>
      <c r="N1051" s="37">
        <f t="shared" si="942"/>
        <v>23339.3</v>
      </c>
      <c r="O1051" s="86"/>
      <c r="P1051" s="2"/>
      <c r="Q1051" s="1"/>
      <c r="R1051" s="1"/>
      <c r="S1051" s="303"/>
      <c r="T1051" s="1"/>
      <c r="U1051" s="303"/>
      <c r="V1051" s="41"/>
      <c r="W1051" s="1"/>
    </row>
    <row r="1052" spans="1:23" s="95" customFormat="1" ht="14.25" customHeight="1">
      <c r="A1052" s="367"/>
      <c r="B1052" s="379"/>
      <c r="C1052" s="371"/>
      <c r="D1052" s="349"/>
      <c r="E1052" s="2" t="s">
        <v>29</v>
      </c>
      <c r="F1052" s="2"/>
      <c r="G1052" s="1">
        <f>SUM(G1048:G1051)</f>
        <v>42.501000000000005</v>
      </c>
      <c r="H1052" s="303"/>
      <c r="I1052" s="1">
        <f>SUM(I1048:I1051)</f>
        <v>0</v>
      </c>
      <c r="J1052" s="303"/>
      <c r="K1052" s="1">
        <f>SUM(K1048:K1051)</f>
        <v>0</v>
      </c>
      <c r="L1052" s="303"/>
      <c r="M1052" s="1">
        <f>SUM(M1048:M1051)</f>
        <v>84270.13</v>
      </c>
      <c r="N1052" s="1">
        <f>SUM(N1048:N1051)</f>
        <v>84270.13</v>
      </c>
      <c r="O1052" s="86"/>
      <c r="P1052" s="2"/>
      <c r="Q1052" s="1"/>
      <c r="R1052" s="1"/>
      <c r="S1052" s="303"/>
      <c r="T1052" s="1"/>
      <c r="U1052" s="303"/>
      <c r="V1052" s="41"/>
      <c r="W1052" s="1"/>
    </row>
    <row r="1053" spans="1:23" s="95" customFormat="1" ht="14.25" customHeight="1">
      <c r="A1053" s="367"/>
      <c r="B1053" s="379"/>
      <c r="C1053" s="371"/>
      <c r="D1053" s="349" t="s">
        <v>417</v>
      </c>
      <c r="E1053" s="2" t="s">
        <v>0</v>
      </c>
      <c r="F1053" s="2"/>
      <c r="G1053" s="2"/>
      <c r="H1053" s="1"/>
      <c r="I1053" s="1"/>
      <c r="J1053" s="303"/>
      <c r="K1053" s="1"/>
      <c r="L1053" s="303">
        <v>832.78</v>
      </c>
      <c r="M1053" s="37">
        <f t="shared" ref="M1053:M1054" si="943">ROUND(G1053*L1053,2)</f>
        <v>0</v>
      </c>
      <c r="N1053" s="37">
        <f>ROUND(M1053,2)</f>
        <v>0</v>
      </c>
      <c r="O1053" s="86"/>
      <c r="P1053" s="2"/>
      <c r="Q1053" s="1"/>
      <c r="R1053" s="1"/>
      <c r="S1053" s="303"/>
      <c r="T1053" s="1"/>
      <c r="U1053" s="303"/>
      <c r="V1053" s="41"/>
      <c r="W1053" s="1"/>
    </row>
    <row r="1054" spans="1:23" s="95" customFormat="1" ht="14.25" customHeight="1">
      <c r="A1054" s="367"/>
      <c r="B1054" s="379"/>
      <c r="C1054" s="371"/>
      <c r="D1054" s="349"/>
      <c r="E1054" s="2" t="s">
        <v>1</v>
      </c>
      <c r="F1054" s="2"/>
      <c r="G1054" s="2"/>
      <c r="H1054" s="1"/>
      <c r="I1054" s="1"/>
      <c r="J1054" s="303"/>
      <c r="K1054" s="1"/>
      <c r="L1054" s="303">
        <v>832.78</v>
      </c>
      <c r="M1054" s="37">
        <f t="shared" si="943"/>
        <v>0</v>
      </c>
      <c r="N1054" s="37">
        <f t="shared" ref="N1054:N1056" si="944">ROUND(M1054,2)</f>
        <v>0</v>
      </c>
      <c r="O1054" s="86"/>
      <c r="P1054" s="2"/>
      <c r="Q1054" s="1"/>
      <c r="R1054" s="1"/>
      <c r="S1054" s="303"/>
      <c r="T1054" s="1"/>
      <c r="U1054" s="303"/>
      <c r="V1054" s="41"/>
      <c r="W1054" s="1"/>
    </row>
    <row r="1055" spans="1:23" s="95" customFormat="1" ht="14.25" customHeight="1">
      <c r="A1055" s="367"/>
      <c r="B1055" s="379"/>
      <c r="C1055" s="371"/>
      <c r="D1055" s="349"/>
      <c r="E1055" s="2" t="s">
        <v>2</v>
      </c>
      <c r="F1055" s="2"/>
      <c r="G1055" s="79">
        <v>28.922000000000001</v>
      </c>
      <c r="H1055" s="1"/>
      <c r="I1055" s="1"/>
      <c r="J1055" s="303"/>
      <c r="K1055" s="1"/>
      <c r="L1055" s="303">
        <v>832.78</v>
      </c>
      <c r="M1055" s="37">
        <f>ROUND(G1055*L1055,2)</f>
        <v>24085.66</v>
      </c>
      <c r="N1055" s="37">
        <f t="shared" si="944"/>
        <v>24085.66</v>
      </c>
      <c r="O1055" s="86"/>
      <c r="P1055" s="79"/>
      <c r="Q1055" s="1"/>
      <c r="R1055" s="1"/>
      <c r="S1055" s="303"/>
      <c r="T1055" s="1"/>
      <c r="U1055" s="303">
        <v>810.42</v>
      </c>
      <c r="V1055" s="37">
        <f>ROUND(P1055*U1055,2)</f>
        <v>0</v>
      </c>
      <c r="W1055" s="37">
        <f>ROUND(V1055*1.18,2)</f>
        <v>0</v>
      </c>
    </row>
    <row r="1056" spans="1:23" s="95" customFormat="1" ht="14.25" customHeight="1">
      <c r="A1056" s="367"/>
      <c r="B1056" s="379"/>
      <c r="C1056" s="371"/>
      <c r="D1056" s="349"/>
      <c r="E1056" s="2" t="s">
        <v>3</v>
      </c>
      <c r="F1056" s="2"/>
      <c r="G1056" s="2">
        <v>40.200000000000003</v>
      </c>
      <c r="H1056" s="1"/>
      <c r="I1056" s="1"/>
      <c r="J1056" s="303"/>
      <c r="K1056" s="1"/>
      <c r="L1056" s="303">
        <v>832.78</v>
      </c>
      <c r="M1056" s="37">
        <f>ROUND(G1056*L1056,2)</f>
        <v>33477.760000000002</v>
      </c>
      <c r="N1056" s="37">
        <f t="shared" si="944"/>
        <v>33477.760000000002</v>
      </c>
      <c r="O1056" s="86"/>
      <c r="P1056" s="2"/>
      <c r="Q1056" s="1"/>
      <c r="R1056" s="1"/>
      <c r="S1056" s="303"/>
      <c r="T1056" s="1"/>
      <c r="U1056" s="303">
        <v>810.42</v>
      </c>
      <c r="V1056" s="37">
        <f>ROUND(P1056*U1056,2)</f>
        <v>0</v>
      </c>
      <c r="W1056" s="37">
        <f>ROUND(V1056*1.18,2)</f>
        <v>0</v>
      </c>
    </row>
    <row r="1057" spans="1:23" s="95" customFormat="1" ht="14.25" customHeight="1">
      <c r="A1057" s="367"/>
      <c r="B1057" s="379"/>
      <c r="C1057" s="371"/>
      <c r="D1057" s="349"/>
      <c r="E1057" s="2" t="s">
        <v>29</v>
      </c>
      <c r="F1057" s="2"/>
      <c r="G1057" s="1">
        <f>SUM(G1053:G1056)</f>
        <v>69.122</v>
      </c>
      <c r="H1057" s="303"/>
      <c r="I1057" s="1">
        <f>SUM(I1053:I1056)</f>
        <v>0</v>
      </c>
      <c r="J1057" s="303"/>
      <c r="K1057" s="1">
        <f>SUM(K1053:K1056)</f>
        <v>0</v>
      </c>
      <c r="L1057" s="303"/>
      <c r="M1057" s="1">
        <f>SUM(M1053:M1056)</f>
        <v>57563.42</v>
      </c>
      <c r="N1057" s="1">
        <f>SUM(N1053:N1056)</f>
        <v>57563.42</v>
      </c>
      <c r="O1057" s="86"/>
      <c r="P1057" s="2"/>
      <c r="Q1057" s="1"/>
      <c r="R1057" s="1"/>
      <c r="S1057" s="303"/>
      <c r="T1057" s="1"/>
      <c r="U1057" s="303"/>
      <c r="V1057" s="41"/>
      <c r="W1057" s="1"/>
    </row>
    <row r="1058" spans="1:23" s="95" customFormat="1" ht="14.25" customHeight="1">
      <c r="A1058" s="367"/>
      <c r="B1058" s="379"/>
      <c r="C1058" s="371"/>
      <c r="D1058" s="349" t="s">
        <v>418</v>
      </c>
      <c r="E1058" s="2" t="s">
        <v>0</v>
      </c>
      <c r="F1058" s="2"/>
      <c r="G1058" s="2"/>
      <c r="H1058" s="1"/>
      <c r="I1058" s="1"/>
      <c r="J1058" s="303"/>
      <c r="K1058" s="1"/>
      <c r="L1058" s="303">
        <v>1982.78</v>
      </c>
      <c r="M1058" s="37">
        <f t="shared" ref="M1058:M1061" si="945">ROUND(G1058*L1058,2)</f>
        <v>0</v>
      </c>
      <c r="N1058" s="37">
        <f>ROUND(M1058,2)</f>
        <v>0</v>
      </c>
      <c r="O1058" s="86"/>
      <c r="P1058" s="2"/>
      <c r="Q1058" s="1"/>
      <c r="R1058" s="1"/>
      <c r="S1058" s="303"/>
      <c r="T1058" s="1"/>
      <c r="U1058" s="303"/>
      <c r="V1058" s="41"/>
      <c r="W1058" s="1"/>
    </row>
    <row r="1059" spans="1:23" s="95" customFormat="1" ht="14.25" customHeight="1">
      <c r="A1059" s="367"/>
      <c r="B1059" s="379"/>
      <c r="C1059" s="371"/>
      <c r="D1059" s="349"/>
      <c r="E1059" s="2" t="s">
        <v>1</v>
      </c>
      <c r="F1059" s="2"/>
      <c r="G1059" s="2"/>
      <c r="H1059" s="1"/>
      <c r="I1059" s="1"/>
      <c r="J1059" s="303"/>
      <c r="K1059" s="1"/>
      <c r="L1059" s="303">
        <v>1982.78</v>
      </c>
      <c r="M1059" s="37">
        <f t="shared" si="945"/>
        <v>0</v>
      </c>
      <c r="N1059" s="37">
        <f t="shared" ref="N1059:N1061" si="946">ROUND(M1059,2)</f>
        <v>0</v>
      </c>
      <c r="O1059" s="86"/>
      <c r="P1059" s="2"/>
      <c r="Q1059" s="1"/>
      <c r="R1059" s="1"/>
      <c r="S1059" s="303"/>
      <c r="T1059" s="1"/>
      <c r="U1059" s="303"/>
      <c r="V1059" s="41"/>
      <c r="W1059" s="1"/>
    </row>
    <row r="1060" spans="1:23" s="95" customFormat="1" ht="14.25" customHeight="1">
      <c r="A1060" s="367"/>
      <c r="B1060" s="379"/>
      <c r="C1060" s="371"/>
      <c r="D1060" s="349"/>
      <c r="E1060" s="2" t="s">
        <v>2</v>
      </c>
      <c r="F1060" s="2"/>
      <c r="G1060" s="79">
        <v>11.816000000000001</v>
      </c>
      <c r="H1060" s="1"/>
      <c r="I1060" s="1"/>
      <c r="J1060" s="303"/>
      <c r="K1060" s="1"/>
      <c r="L1060" s="303">
        <v>1982.78</v>
      </c>
      <c r="M1060" s="37">
        <f t="shared" si="945"/>
        <v>23428.53</v>
      </c>
      <c r="N1060" s="37">
        <f t="shared" si="946"/>
        <v>23428.53</v>
      </c>
      <c r="O1060" s="86"/>
      <c r="P1060" s="79"/>
      <c r="Q1060" s="1"/>
      <c r="R1060" s="1"/>
      <c r="S1060" s="303"/>
      <c r="T1060" s="1"/>
      <c r="U1060" s="303">
        <v>1649.4</v>
      </c>
      <c r="V1060" s="37">
        <f t="shared" ref="V1060:V1061" si="947">ROUND(P1060*U1060,2)</f>
        <v>0</v>
      </c>
      <c r="W1060" s="37">
        <f t="shared" ref="W1060:W1061" si="948">ROUND(V1060*1.18,2)</f>
        <v>0</v>
      </c>
    </row>
    <row r="1061" spans="1:23" s="95" customFormat="1" ht="14.25" customHeight="1">
      <c r="A1061" s="367"/>
      <c r="B1061" s="379"/>
      <c r="C1061" s="371"/>
      <c r="D1061" s="349"/>
      <c r="E1061" s="2" t="s">
        <v>3</v>
      </c>
      <c r="F1061" s="2"/>
      <c r="G1061" s="2">
        <v>70.2</v>
      </c>
      <c r="H1061" s="1"/>
      <c r="I1061" s="1"/>
      <c r="J1061" s="303"/>
      <c r="K1061" s="1"/>
      <c r="L1061" s="303">
        <v>1982.78</v>
      </c>
      <c r="M1061" s="37">
        <f t="shared" si="945"/>
        <v>139191.16</v>
      </c>
      <c r="N1061" s="37">
        <f t="shared" si="946"/>
        <v>139191.16</v>
      </c>
      <c r="O1061" s="86"/>
      <c r="P1061" s="2"/>
      <c r="Q1061" s="1"/>
      <c r="R1061" s="1"/>
      <c r="S1061" s="303"/>
      <c r="T1061" s="1"/>
      <c r="U1061" s="303">
        <v>1649.4</v>
      </c>
      <c r="V1061" s="37">
        <f t="shared" si="947"/>
        <v>0</v>
      </c>
      <c r="W1061" s="37">
        <f t="shared" si="948"/>
        <v>0</v>
      </c>
    </row>
    <row r="1062" spans="1:23" s="95" customFormat="1" ht="14.25" customHeight="1">
      <c r="A1062" s="367"/>
      <c r="B1062" s="379"/>
      <c r="C1062" s="371"/>
      <c r="D1062" s="349"/>
      <c r="E1062" s="2" t="s">
        <v>29</v>
      </c>
      <c r="F1062" s="2"/>
      <c r="G1062" s="1">
        <f>SUM(G1058:G1061)</f>
        <v>82.016000000000005</v>
      </c>
      <c r="H1062" s="303"/>
      <c r="I1062" s="1">
        <f>SUM(I1058:I1061)</f>
        <v>0</v>
      </c>
      <c r="J1062" s="303"/>
      <c r="K1062" s="1">
        <f>SUM(K1058:K1061)</f>
        <v>0</v>
      </c>
      <c r="L1062" s="303"/>
      <c r="M1062" s="1">
        <f>SUM(M1058:M1061)</f>
        <v>162619.69</v>
      </c>
      <c r="N1062" s="1">
        <f>SUM(N1058:N1061)</f>
        <v>162619.69</v>
      </c>
      <c r="O1062" s="86"/>
      <c r="P1062" s="2"/>
      <c r="Q1062" s="1"/>
      <c r="R1062" s="1"/>
      <c r="S1062" s="303"/>
      <c r="T1062" s="1"/>
      <c r="U1062" s="303"/>
      <c r="V1062" s="41"/>
      <c r="W1062" s="1"/>
    </row>
    <row r="1063" spans="1:23" s="95" customFormat="1" ht="14.25" customHeight="1">
      <c r="A1063" s="367"/>
      <c r="B1063" s="379"/>
      <c r="C1063" s="371"/>
      <c r="D1063" s="349" t="s">
        <v>419</v>
      </c>
      <c r="E1063" s="2" t="s">
        <v>0</v>
      </c>
      <c r="F1063" s="2"/>
      <c r="G1063" s="2"/>
      <c r="H1063" s="1"/>
      <c r="I1063" s="1"/>
      <c r="J1063" s="303"/>
      <c r="K1063" s="1"/>
      <c r="L1063" s="303">
        <v>1641.12</v>
      </c>
      <c r="M1063" s="37">
        <f t="shared" ref="M1063:M1064" si="949">ROUND(G1063*L1063,2)</f>
        <v>0</v>
      </c>
      <c r="N1063" s="37">
        <f>ROUND(M1063,2)</f>
        <v>0</v>
      </c>
      <c r="O1063" s="86"/>
      <c r="P1063" s="2"/>
      <c r="Q1063" s="1"/>
      <c r="R1063" s="1"/>
      <c r="S1063" s="303"/>
      <c r="T1063" s="1"/>
      <c r="U1063" s="303"/>
      <c r="V1063" s="41"/>
      <c r="W1063" s="1"/>
    </row>
    <row r="1064" spans="1:23" s="95" customFormat="1" ht="14.25" customHeight="1">
      <c r="A1064" s="367"/>
      <c r="B1064" s="379"/>
      <c r="C1064" s="371"/>
      <c r="D1064" s="349"/>
      <c r="E1064" s="2" t="s">
        <v>1</v>
      </c>
      <c r="F1064" s="2"/>
      <c r="G1064" s="2"/>
      <c r="H1064" s="1"/>
      <c r="I1064" s="1"/>
      <c r="J1064" s="303"/>
      <c r="K1064" s="1"/>
      <c r="L1064" s="303">
        <v>1641.12</v>
      </c>
      <c r="M1064" s="37">
        <f t="shared" si="949"/>
        <v>0</v>
      </c>
      <c r="N1064" s="37">
        <f t="shared" ref="N1064:N1066" si="950">ROUND(M1064,2)</f>
        <v>0</v>
      </c>
      <c r="O1064" s="86"/>
      <c r="P1064" s="2"/>
      <c r="Q1064" s="1"/>
      <c r="R1064" s="1"/>
      <c r="S1064" s="303"/>
      <c r="T1064" s="1"/>
      <c r="U1064" s="303"/>
      <c r="V1064" s="41"/>
      <c r="W1064" s="1"/>
    </row>
    <row r="1065" spans="1:23" s="95" customFormat="1" ht="14.25" customHeight="1">
      <c r="A1065" s="367"/>
      <c r="B1065" s="379"/>
      <c r="C1065" s="371"/>
      <c r="D1065" s="349"/>
      <c r="E1065" s="2" t="s">
        <v>2</v>
      </c>
      <c r="F1065" s="2"/>
      <c r="G1065" s="79">
        <v>28.922000000000001</v>
      </c>
      <c r="H1065" s="1"/>
      <c r="I1065" s="1"/>
      <c r="J1065" s="303"/>
      <c r="K1065" s="1"/>
      <c r="L1065" s="303">
        <v>1641.12</v>
      </c>
      <c r="M1065" s="37">
        <f>ROUND(G1065*L1065,2)</f>
        <v>47464.47</v>
      </c>
      <c r="N1065" s="37">
        <f t="shared" si="950"/>
        <v>47464.47</v>
      </c>
      <c r="O1065" s="86"/>
      <c r="P1065" s="79"/>
      <c r="Q1065" s="1"/>
      <c r="R1065" s="1"/>
      <c r="S1065" s="303"/>
      <c r="T1065" s="1"/>
      <c r="U1065" s="303">
        <v>810.42</v>
      </c>
      <c r="V1065" s="37">
        <f>ROUND(P1065*U1065,2)</f>
        <v>0</v>
      </c>
      <c r="W1065" s="37">
        <f>ROUND(V1065*1.18,2)</f>
        <v>0</v>
      </c>
    </row>
    <row r="1066" spans="1:23" s="95" customFormat="1" ht="14.25" customHeight="1">
      <c r="A1066" s="367"/>
      <c r="B1066" s="379"/>
      <c r="C1066" s="371"/>
      <c r="D1066" s="349"/>
      <c r="E1066" s="2" t="s">
        <v>3</v>
      </c>
      <c r="F1066" s="2"/>
      <c r="G1066" s="2">
        <v>130.19999999999999</v>
      </c>
      <c r="H1066" s="1"/>
      <c r="I1066" s="1"/>
      <c r="J1066" s="303"/>
      <c r="K1066" s="1"/>
      <c r="L1066" s="303">
        <v>1641.12</v>
      </c>
      <c r="M1066" s="37">
        <f>ROUND(G1066*L1066,2)</f>
        <v>213673.82</v>
      </c>
      <c r="N1066" s="37">
        <f t="shared" si="950"/>
        <v>213673.82</v>
      </c>
      <c r="O1066" s="86"/>
      <c r="P1066" s="2"/>
      <c r="Q1066" s="1"/>
      <c r="R1066" s="1"/>
      <c r="S1066" s="303"/>
      <c r="T1066" s="1"/>
      <c r="U1066" s="303">
        <v>810.42</v>
      </c>
      <c r="V1066" s="37">
        <f>ROUND(P1066*U1066,2)</f>
        <v>0</v>
      </c>
      <c r="W1066" s="37">
        <f>ROUND(V1066*1.18,2)</f>
        <v>0</v>
      </c>
    </row>
    <row r="1067" spans="1:23" s="95" customFormat="1" ht="14.25" customHeight="1">
      <c r="A1067" s="367"/>
      <c r="B1067" s="379"/>
      <c r="C1067" s="371"/>
      <c r="D1067" s="349"/>
      <c r="E1067" s="2" t="s">
        <v>29</v>
      </c>
      <c r="F1067" s="2"/>
      <c r="G1067" s="1">
        <f>SUM(G1063:G1066)</f>
        <v>159.12199999999999</v>
      </c>
      <c r="H1067" s="303"/>
      <c r="I1067" s="1">
        <f>SUM(I1063:I1066)</f>
        <v>0</v>
      </c>
      <c r="J1067" s="303"/>
      <c r="K1067" s="1">
        <f>SUM(K1063:K1066)</f>
        <v>0</v>
      </c>
      <c r="L1067" s="303"/>
      <c r="M1067" s="1">
        <f>SUM(M1063:M1066)</f>
        <v>261138.29</v>
      </c>
      <c r="N1067" s="1">
        <f>SUM(N1063:N1066)</f>
        <v>261138.29</v>
      </c>
      <c r="O1067" s="86"/>
      <c r="P1067" s="2"/>
      <c r="Q1067" s="1"/>
      <c r="R1067" s="1"/>
      <c r="S1067" s="303"/>
      <c r="T1067" s="1"/>
      <c r="U1067" s="303"/>
      <c r="V1067" s="41"/>
      <c r="W1067" s="1"/>
    </row>
    <row r="1068" spans="1:23" s="95" customFormat="1" ht="14.25" customHeight="1">
      <c r="A1068" s="367"/>
      <c r="B1068" s="379"/>
      <c r="C1068" s="371"/>
      <c r="D1068" s="349" t="s">
        <v>420</v>
      </c>
      <c r="E1068" s="2" t="s">
        <v>0</v>
      </c>
      <c r="F1068" s="2"/>
      <c r="G1068" s="2"/>
      <c r="H1068" s="1"/>
      <c r="I1068" s="1"/>
      <c r="J1068" s="303"/>
      <c r="K1068" s="1"/>
      <c r="L1068" s="303">
        <v>3291.12</v>
      </c>
      <c r="M1068" s="37">
        <f t="shared" ref="M1068:M1071" si="951">ROUND(G1068*L1068,2)</f>
        <v>0</v>
      </c>
      <c r="N1068" s="37">
        <f>ROUND(M1068,2)</f>
        <v>0</v>
      </c>
      <c r="O1068" s="86"/>
      <c r="P1068" s="2"/>
      <c r="Q1068" s="1"/>
      <c r="R1068" s="1"/>
      <c r="S1068" s="303"/>
      <c r="T1068" s="1"/>
      <c r="U1068" s="303"/>
      <c r="V1068" s="41"/>
      <c r="W1068" s="1"/>
    </row>
    <row r="1069" spans="1:23" s="95" customFormat="1" ht="14.25" customHeight="1">
      <c r="A1069" s="367"/>
      <c r="B1069" s="379"/>
      <c r="C1069" s="371"/>
      <c r="D1069" s="349"/>
      <c r="E1069" s="2" t="s">
        <v>1</v>
      </c>
      <c r="F1069" s="2"/>
      <c r="G1069" s="2"/>
      <c r="H1069" s="1"/>
      <c r="I1069" s="1"/>
      <c r="J1069" s="303"/>
      <c r="K1069" s="1"/>
      <c r="L1069" s="303">
        <v>3291.12</v>
      </c>
      <c r="M1069" s="37">
        <f t="shared" si="951"/>
        <v>0</v>
      </c>
      <c r="N1069" s="37">
        <f t="shared" ref="N1069:N1071" si="952">ROUND(M1069,2)</f>
        <v>0</v>
      </c>
      <c r="O1069" s="86"/>
      <c r="P1069" s="2"/>
      <c r="Q1069" s="1"/>
      <c r="R1069" s="1"/>
      <c r="S1069" s="303"/>
      <c r="T1069" s="1"/>
      <c r="U1069" s="303"/>
      <c r="V1069" s="41"/>
      <c r="W1069" s="1"/>
    </row>
    <row r="1070" spans="1:23" s="95" customFormat="1" ht="14.25" customHeight="1">
      <c r="A1070" s="367"/>
      <c r="B1070" s="379"/>
      <c r="C1070" s="371"/>
      <c r="D1070" s="349"/>
      <c r="E1070" s="2" t="s">
        <v>2</v>
      </c>
      <c r="F1070" s="2"/>
      <c r="G1070" s="79">
        <v>11.816000000000001</v>
      </c>
      <c r="H1070" s="1"/>
      <c r="I1070" s="1"/>
      <c r="J1070" s="303"/>
      <c r="K1070" s="1"/>
      <c r="L1070" s="303">
        <v>3291.12</v>
      </c>
      <c r="M1070" s="37">
        <f t="shared" si="951"/>
        <v>38887.870000000003</v>
      </c>
      <c r="N1070" s="37">
        <f t="shared" si="952"/>
        <v>38887.870000000003</v>
      </c>
      <c r="O1070" s="86"/>
      <c r="P1070" s="79"/>
      <c r="Q1070" s="1"/>
      <c r="R1070" s="1"/>
      <c r="S1070" s="303"/>
      <c r="T1070" s="1"/>
      <c r="U1070" s="303">
        <v>1649.4</v>
      </c>
      <c r="V1070" s="37">
        <f t="shared" ref="V1070:V1071" si="953">ROUND(P1070*U1070,2)</f>
        <v>0</v>
      </c>
      <c r="W1070" s="37">
        <f t="shared" ref="W1070:W1071" si="954">ROUND(V1070*1.18,2)</f>
        <v>0</v>
      </c>
    </row>
    <row r="1071" spans="1:23" s="95" customFormat="1" ht="14.25" customHeight="1">
      <c r="A1071" s="367"/>
      <c r="B1071" s="379"/>
      <c r="C1071" s="371"/>
      <c r="D1071" s="349"/>
      <c r="E1071" s="2" t="s">
        <v>3</v>
      </c>
      <c r="F1071" s="2"/>
      <c r="G1071" s="2">
        <v>140.19999999999999</v>
      </c>
      <c r="H1071" s="1"/>
      <c r="I1071" s="1"/>
      <c r="J1071" s="303"/>
      <c r="K1071" s="1"/>
      <c r="L1071" s="303">
        <v>3291.12</v>
      </c>
      <c r="M1071" s="37">
        <f t="shared" si="951"/>
        <v>461415.02</v>
      </c>
      <c r="N1071" s="37">
        <f t="shared" si="952"/>
        <v>461415.02</v>
      </c>
      <c r="O1071" s="86"/>
      <c r="P1071" s="2"/>
      <c r="Q1071" s="1"/>
      <c r="R1071" s="1"/>
      <c r="S1071" s="303"/>
      <c r="T1071" s="1"/>
      <c r="U1071" s="303">
        <v>1649.4</v>
      </c>
      <c r="V1071" s="37">
        <f t="shared" si="953"/>
        <v>0</v>
      </c>
      <c r="W1071" s="37">
        <f t="shared" si="954"/>
        <v>0</v>
      </c>
    </row>
    <row r="1072" spans="1:23" s="95" customFormat="1" ht="14.25" customHeight="1">
      <c r="A1072" s="367"/>
      <c r="B1072" s="379"/>
      <c r="C1072" s="372"/>
      <c r="D1072" s="349"/>
      <c r="E1072" s="2" t="s">
        <v>29</v>
      </c>
      <c r="F1072" s="2"/>
      <c r="G1072" s="1">
        <f>SUM(G1068:G1071)</f>
        <v>152.01599999999999</v>
      </c>
      <c r="H1072" s="303"/>
      <c r="I1072" s="1">
        <f>SUM(I1068:I1071)</f>
        <v>0</v>
      </c>
      <c r="J1072" s="303"/>
      <c r="K1072" s="1">
        <f>SUM(K1068:K1071)</f>
        <v>0</v>
      </c>
      <c r="L1072" s="303"/>
      <c r="M1072" s="1">
        <f>SUM(M1068:M1071)</f>
        <v>500302.89</v>
      </c>
      <c r="N1072" s="1">
        <f>SUM(N1068:N1071)</f>
        <v>500302.89</v>
      </c>
      <c r="O1072" s="86"/>
      <c r="P1072" s="2"/>
      <c r="Q1072" s="1"/>
      <c r="R1072" s="1"/>
      <c r="S1072" s="303"/>
      <c r="T1072" s="1"/>
      <c r="U1072" s="303"/>
      <c r="V1072" s="41"/>
      <c r="W1072" s="1"/>
    </row>
    <row r="1073" spans="1:23" s="95" customFormat="1" ht="14.25" customHeight="1">
      <c r="A1073" s="367"/>
      <c r="B1073" s="379"/>
      <c r="C1073" s="361" t="s">
        <v>31</v>
      </c>
      <c r="D1073" s="349" t="s">
        <v>137</v>
      </c>
      <c r="E1073" s="2" t="s">
        <v>0</v>
      </c>
      <c r="F1073" s="2"/>
      <c r="G1073" s="2"/>
      <c r="H1073" s="1"/>
      <c r="I1073" s="1"/>
      <c r="J1073" s="303"/>
      <c r="K1073" s="1"/>
      <c r="L1073" s="303">
        <v>832.78</v>
      </c>
      <c r="M1073" s="37">
        <f t="shared" ref="M1073:M1074" si="955">ROUND(G1073*L1073,2)</f>
        <v>0</v>
      </c>
      <c r="N1073" s="37">
        <f>ROUND(M1073,2)</f>
        <v>0</v>
      </c>
      <c r="O1073" s="86"/>
      <c r="P1073" s="2"/>
      <c r="Q1073" s="1"/>
      <c r="R1073" s="1"/>
      <c r="S1073" s="119"/>
      <c r="T1073" s="1"/>
      <c r="U1073" s="119"/>
      <c r="V1073" s="41"/>
      <c r="W1073" s="1"/>
    </row>
    <row r="1074" spans="1:23" s="95" customFormat="1" ht="14.25" customHeight="1">
      <c r="A1074" s="367"/>
      <c r="B1074" s="379"/>
      <c r="C1074" s="362"/>
      <c r="D1074" s="349"/>
      <c r="E1074" s="2" t="s">
        <v>1</v>
      </c>
      <c r="F1074" s="2"/>
      <c r="G1074" s="2"/>
      <c r="H1074" s="1"/>
      <c r="I1074" s="1"/>
      <c r="J1074" s="303"/>
      <c r="K1074" s="1"/>
      <c r="L1074" s="303">
        <v>832.78</v>
      </c>
      <c r="M1074" s="37">
        <f t="shared" si="955"/>
        <v>0</v>
      </c>
      <c r="N1074" s="37">
        <f t="shared" ref="N1074:N1076" si="956">ROUND(M1074,2)</f>
        <v>0</v>
      </c>
      <c r="O1074" s="86"/>
      <c r="P1074" s="2"/>
      <c r="Q1074" s="1"/>
      <c r="R1074" s="1"/>
      <c r="S1074" s="119"/>
      <c r="T1074" s="1"/>
      <c r="U1074" s="119"/>
      <c r="V1074" s="41"/>
      <c r="W1074" s="1"/>
    </row>
    <row r="1075" spans="1:23" s="95" customFormat="1" ht="14.25" customHeight="1">
      <c r="A1075" s="367"/>
      <c r="B1075" s="379"/>
      <c r="C1075" s="362"/>
      <c r="D1075" s="349"/>
      <c r="E1075" s="2" t="s">
        <v>2</v>
      </c>
      <c r="F1075" s="2"/>
      <c r="G1075" s="2">
        <v>0</v>
      </c>
      <c r="H1075" s="1"/>
      <c r="I1075" s="1"/>
      <c r="J1075" s="303"/>
      <c r="K1075" s="1"/>
      <c r="L1075" s="303">
        <v>832.78</v>
      </c>
      <c r="M1075" s="37">
        <f>ROUND(G1075*L1075,2)</f>
        <v>0</v>
      </c>
      <c r="N1075" s="37">
        <f t="shared" si="956"/>
        <v>0</v>
      </c>
      <c r="O1075" s="86"/>
      <c r="P1075" s="2"/>
      <c r="Q1075" s="1"/>
      <c r="R1075" s="1"/>
      <c r="S1075" s="119"/>
      <c r="T1075" s="1"/>
      <c r="U1075" s="119">
        <v>810.42</v>
      </c>
      <c r="V1075" s="37">
        <f>ROUND(P1075*U1075,2)</f>
        <v>0</v>
      </c>
      <c r="W1075" s="37">
        <f>ROUND(V1075*1.18,2)</f>
        <v>0</v>
      </c>
    </row>
    <row r="1076" spans="1:23" s="95" customFormat="1" ht="14.25" customHeight="1">
      <c r="A1076" s="367"/>
      <c r="B1076" s="379"/>
      <c r="C1076" s="362"/>
      <c r="D1076" s="349"/>
      <c r="E1076" s="2" t="s">
        <v>3</v>
      </c>
      <c r="F1076" s="2"/>
      <c r="G1076" s="2">
        <v>0</v>
      </c>
      <c r="H1076" s="1"/>
      <c r="I1076" s="1"/>
      <c r="J1076" s="303"/>
      <c r="K1076" s="1"/>
      <c r="L1076" s="303">
        <v>832.78</v>
      </c>
      <c r="M1076" s="37">
        <f t="shared" ref="M1076" si="957">ROUND(G1076*L1076,2)</f>
        <v>0</v>
      </c>
      <c r="N1076" s="37">
        <f t="shared" si="956"/>
        <v>0</v>
      </c>
      <c r="O1076" s="86"/>
      <c r="P1076" s="2"/>
      <c r="Q1076" s="1"/>
      <c r="R1076" s="1"/>
      <c r="S1076" s="119"/>
      <c r="T1076" s="1"/>
      <c r="U1076" s="119"/>
      <c r="V1076" s="41"/>
      <c r="W1076" s="1"/>
    </row>
    <row r="1077" spans="1:23" s="95" customFormat="1" ht="14.25" customHeight="1">
      <c r="A1077" s="367"/>
      <c r="B1077" s="379"/>
      <c r="C1077" s="362"/>
      <c r="D1077" s="349"/>
      <c r="E1077" s="2" t="s">
        <v>29</v>
      </c>
      <c r="F1077" s="2"/>
      <c r="G1077" s="1">
        <f>SUM(G1073:G1076)</f>
        <v>0</v>
      </c>
      <c r="H1077" s="303"/>
      <c r="I1077" s="1">
        <f>SUM(I1073:I1076)</f>
        <v>0</v>
      </c>
      <c r="J1077" s="303"/>
      <c r="K1077" s="1">
        <f>SUM(K1073:K1076)</f>
        <v>0</v>
      </c>
      <c r="L1077" s="303"/>
      <c r="M1077" s="1">
        <f>SUM(M1073:M1076)</f>
        <v>0</v>
      </c>
      <c r="N1077" s="1">
        <f>SUM(N1073:N1076)</f>
        <v>0</v>
      </c>
      <c r="O1077" s="86"/>
      <c r="P1077" s="2"/>
      <c r="Q1077" s="1"/>
      <c r="R1077" s="1"/>
      <c r="S1077" s="119"/>
      <c r="T1077" s="1"/>
      <c r="U1077" s="119"/>
      <c r="V1077" s="41"/>
      <c r="W1077" s="1"/>
    </row>
    <row r="1078" spans="1:23" s="95" customFormat="1" ht="14.25" customHeight="1">
      <c r="A1078" s="367"/>
      <c r="B1078" s="379"/>
      <c r="C1078" s="362"/>
      <c r="D1078" s="349" t="s">
        <v>136</v>
      </c>
      <c r="E1078" s="2" t="s">
        <v>0</v>
      </c>
      <c r="F1078" s="2"/>
      <c r="G1078" s="2"/>
      <c r="H1078" s="1"/>
      <c r="I1078" s="1"/>
      <c r="J1078" s="1"/>
      <c r="K1078" s="1"/>
      <c r="L1078" s="303">
        <v>1982.78</v>
      </c>
      <c r="M1078" s="37">
        <f t="shared" ref="M1078:M1079" si="958">ROUND(G1078*L1078,2)</f>
        <v>0</v>
      </c>
      <c r="N1078" s="37">
        <f>ROUND(M1078,2)</f>
        <v>0</v>
      </c>
      <c r="O1078" s="86"/>
      <c r="P1078" s="2"/>
      <c r="Q1078" s="1"/>
      <c r="R1078" s="1"/>
      <c r="S1078" s="119"/>
      <c r="T1078" s="1"/>
      <c r="U1078" s="119"/>
      <c r="V1078" s="41"/>
      <c r="W1078" s="1"/>
    </row>
    <row r="1079" spans="1:23" s="95" customFormat="1" ht="14.25" customHeight="1">
      <c r="A1079" s="367"/>
      <c r="B1079" s="379"/>
      <c r="C1079" s="362"/>
      <c r="D1079" s="349"/>
      <c r="E1079" s="2" t="s">
        <v>1</v>
      </c>
      <c r="F1079" s="2"/>
      <c r="G1079" s="2"/>
      <c r="H1079" s="1"/>
      <c r="I1079" s="1"/>
      <c r="J1079" s="1"/>
      <c r="K1079" s="1"/>
      <c r="L1079" s="303">
        <v>1982.78</v>
      </c>
      <c r="M1079" s="37">
        <f t="shared" si="958"/>
        <v>0</v>
      </c>
      <c r="N1079" s="37">
        <f t="shared" ref="N1079:N1081" si="959">ROUND(M1079,2)</f>
        <v>0</v>
      </c>
      <c r="O1079" s="86"/>
      <c r="P1079" s="2"/>
      <c r="Q1079" s="1"/>
      <c r="R1079" s="1"/>
      <c r="S1079" s="119"/>
      <c r="T1079" s="1"/>
      <c r="U1079" s="119"/>
      <c r="V1079" s="41"/>
      <c r="W1079" s="1"/>
    </row>
    <row r="1080" spans="1:23" s="95" customFormat="1" ht="14.25" customHeight="1">
      <c r="A1080" s="367"/>
      <c r="B1080" s="379"/>
      <c r="C1080" s="362"/>
      <c r="D1080" s="349"/>
      <c r="E1080" s="2" t="s">
        <v>2</v>
      </c>
      <c r="F1080" s="2"/>
      <c r="G1080" s="2">
        <v>0</v>
      </c>
      <c r="H1080" s="1"/>
      <c r="I1080" s="1"/>
      <c r="J1080" s="1"/>
      <c r="K1080" s="1"/>
      <c r="L1080" s="303">
        <v>1982.78</v>
      </c>
      <c r="M1080" s="37">
        <f>ROUND(G1080*L1080,2)</f>
        <v>0</v>
      </c>
      <c r="N1080" s="37">
        <f t="shared" si="959"/>
        <v>0</v>
      </c>
      <c r="O1080" s="86"/>
      <c r="P1080" s="2"/>
      <c r="Q1080" s="1"/>
      <c r="R1080" s="1"/>
      <c r="S1080" s="119"/>
      <c r="T1080" s="1"/>
      <c r="U1080" s="119">
        <v>1649.4</v>
      </c>
      <c r="V1080" s="37">
        <f>ROUND(P1080*U1080,2)</f>
        <v>0</v>
      </c>
      <c r="W1080" s="37">
        <f>ROUND(V1080*1.18,2)</f>
        <v>0</v>
      </c>
    </row>
    <row r="1081" spans="1:23" s="95" customFormat="1" ht="14.25" customHeight="1">
      <c r="A1081" s="367"/>
      <c r="B1081" s="379"/>
      <c r="C1081" s="362"/>
      <c r="D1081" s="349"/>
      <c r="E1081" s="2" t="s">
        <v>3</v>
      </c>
      <c r="F1081" s="2"/>
      <c r="G1081" s="2">
        <v>0</v>
      </c>
      <c r="H1081" s="1"/>
      <c r="I1081" s="1"/>
      <c r="J1081" s="1"/>
      <c r="K1081" s="1"/>
      <c r="L1081" s="303">
        <v>1982.78</v>
      </c>
      <c r="M1081" s="37">
        <f t="shared" ref="M1081" si="960">ROUND(G1081*L1081,2)</f>
        <v>0</v>
      </c>
      <c r="N1081" s="37">
        <f t="shared" si="959"/>
        <v>0</v>
      </c>
      <c r="O1081" s="86"/>
      <c r="P1081" s="2"/>
      <c r="Q1081" s="1"/>
      <c r="R1081" s="1"/>
      <c r="S1081" s="119"/>
      <c r="T1081" s="1"/>
      <c r="U1081" s="119"/>
      <c r="V1081" s="41"/>
      <c r="W1081" s="1"/>
    </row>
    <row r="1082" spans="1:23" s="95" customFormat="1" ht="14.25" customHeight="1">
      <c r="A1082" s="367"/>
      <c r="B1082" s="379"/>
      <c r="C1082" s="363"/>
      <c r="D1082" s="349"/>
      <c r="E1082" s="2" t="s">
        <v>29</v>
      </c>
      <c r="F1082" s="2"/>
      <c r="G1082" s="1">
        <f>SUM(G1078:G1081)</f>
        <v>0</v>
      </c>
      <c r="H1082" s="303"/>
      <c r="I1082" s="1">
        <f>SUM(I1078:I1081)</f>
        <v>0</v>
      </c>
      <c r="J1082" s="303"/>
      <c r="K1082" s="1">
        <f>SUM(K1078:K1081)</f>
        <v>0</v>
      </c>
      <c r="L1082" s="303"/>
      <c r="M1082" s="1">
        <f>SUM(M1078:M1081)</f>
        <v>0</v>
      </c>
      <c r="N1082" s="1">
        <f>SUM(N1078:N1081)</f>
        <v>0</v>
      </c>
      <c r="O1082" s="86"/>
      <c r="P1082" s="2"/>
      <c r="Q1082" s="119"/>
      <c r="R1082" s="1"/>
      <c r="S1082" s="119"/>
      <c r="T1082" s="1"/>
      <c r="U1082" s="119"/>
      <c r="V1082" s="41"/>
      <c r="W1082" s="1"/>
    </row>
    <row r="1083" spans="1:23" s="33" customFormat="1" ht="14.25" customHeight="1">
      <c r="A1083" s="367"/>
      <c r="B1083" s="379"/>
      <c r="C1083" s="382" t="s">
        <v>216</v>
      </c>
      <c r="D1083" s="385" t="s">
        <v>137</v>
      </c>
      <c r="E1083" s="2" t="s">
        <v>0</v>
      </c>
      <c r="F1083" s="163"/>
      <c r="G1083" s="234">
        <v>0</v>
      </c>
      <c r="H1083" s="1"/>
      <c r="I1083" s="1"/>
      <c r="J1083" s="1"/>
      <c r="K1083" s="1"/>
      <c r="L1083" s="45">
        <v>1641.12</v>
      </c>
      <c r="M1083" s="37">
        <f>ROUND(G1083*L1083,2)</f>
        <v>0</v>
      </c>
      <c r="N1083" s="37">
        <f>ROUND(M1083,2)</f>
        <v>0</v>
      </c>
      <c r="O1083" s="87"/>
      <c r="P1083" s="119"/>
      <c r="Q1083" s="119">
        <v>523626.91</v>
      </c>
      <c r="R1083" s="37">
        <f t="shared" ref="R1083:R1084" si="961">ROUND((P1083*Q1083)*1.18,2)</f>
        <v>0</v>
      </c>
      <c r="S1083" s="119">
        <v>0</v>
      </c>
      <c r="T1083" s="41">
        <v>0</v>
      </c>
      <c r="U1083" s="45">
        <v>0</v>
      </c>
      <c r="V1083" s="37">
        <f>ROUND(P1083*U1083,2)</f>
        <v>0</v>
      </c>
      <c r="W1083" s="37">
        <f t="shared" ref="W1083:W1084" si="962">R1083</f>
        <v>0</v>
      </c>
    </row>
    <row r="1084" spans="1:23" s="33" customFormat="1" ht="14.25" customHeight="1">
      <c r="A1084" s="367"/>
      <c r="B1084" s="379"/>
      <c r="C1084" s="383"/>
      <c r="D1084" s="380"/>
      <c r="E1084" s="2" t="s">
        <v>1</v>
      </c>
      <c r="F1084" s="163"/>
      <c r="G1084" s="234">
        <v>0</v>
      </c>
      <c r="H1084" s="1"/>
      <c r="I1084" s="1"/>
      <c r="J1084" s="1"/>
      <c r="K1084" s="1"/>
      <c r="L1084" s="46">
        <v>1641.12</v>
      </c>
      <c r="M1084" s="37">
        <f t="shared" ref="M1084" si="963">ROUND(G1084*L1084,2)</f>
        <v>0</v>
      </c>
      <c r="N1084" s="37">
        <f t="shared" ref="N1084:N1086" si="964">ROUND(M1084,2)</f>
        <v>0</v>
      </c>
      <c r="O1084" s="87"/>
      <c r="P1084" s="119"/>
      <c r="Q1084" s="119">
        <v>531211.15</v>
      </c>
      <c r="R1084" s="37">
        <f t="shared" si="961"/>
        <v>0</v>
      </c>
      <c r="S1084" s="119">
        <v>0</v>
      </c>
      <c r="T1084" s="41">
        <v>0</v>
      </c>
      <c r="U1084" s="46">
        <v>0</v>
      </c>
      <c r="V1084" s="37">
        <f t="shared" ref="V1084" si="965">ROUND(P1084*U1084,2)</f>
        <v>0</v>
      </c>
      <c r="W1084" s="37">
        <f t="shared" si="962"/>
        <v>0</v>
      </c>
    </row>
    <row r="1085" spans="1:23" s="33" customFormat="1" ht="14.25" customHeight="1">
      <c r="A1085" s="367"/>
      <c r="B1085" s="379"/>
      <c r="C1085" s="383"/>
      <c r="D1085" s="380"/>
      <c r="E1085" s="2" t="s">
        <v>2</v>
      </c>
      <c r="F1085" s="163"/>
      <c r="G1085" s="234">
        <v>0</v>
      </c>
      <c r="H1085" s="1"/>
      <c r="I1085" s="1"/>
      <c r="J1085" s="1"/>
      <c r="K1085" s="1"/>
      <c r="L1085" s="45">
        <v>1641.12</v>
      </c>
      <c r="M1085" s="37"/>
      <c r="N1085" s="37">
        <f t="shared" si="964"/>
        <v>0</v>
      </c>
      <c r="O1085" s="87"/>
      <c r="P1085" s="119"/>
      <c r="Q1085" s="119">
        <v>943149.53</v>
      </c>
      <c r="R1085" s="37">
        <f>ROUND((P1085*Q1085)*1.18,2)</f>
        <v>0</v>
      </c>
      <c r="S1085" s="119"/>
      <c r="T1085" s="37">
        <f>ROUND(P1085*S1085,2)</f>
        <v>0</v>
      </c>
      <c r="U1085" s="46">
        <v>0</v>
      </c>
      <c r="V1085" s="37"/>
      <c r="W1085" s="37">
        <f>R1085</f>
        <v>0</v>
      </c>
    </row>
    <row r="1086" spans="1:23" s="33" customFormat="1" ht="14.25" customHeight="1">
      <c r="A1086" s="367"/>
      <c r="B1086" s="379"/>
      <c r="C1086" s="383"/>
      <c r="D1086" s="380"/>
      <c r="E1086" s="2" t="s">
        <v>3</v>
      </c>
      <c r="F1086" s="163"/>
      <c r="G1086" s="234">
        <v>0</v>
      </c>
      <c r="H1086" s="1"/>
      <c r="I1086" s="1"/>
      <c r="J1086" s="1"/>
      <c r="K1086" s="1"/>
      <c r="L1086" s="46">
        <v>1641.12</v>
      </c>
      <c r="M1086" s="37">
        <f t="shared" ref="M1086" si="966">ROUND(G1086*L1086,2)</f>
        <v>0</v>
      </c>
      <c r="N1086" s="37">
        <f t="shared" si="964"/>
        <v>0</v>
      </c>
      <c r="O1086" s="87"/>
      <c r="P1086" s="119"/>
      <c r="Q1086" s="119">
        <v>1991941.02</v>
      </c>
      <c r="R1086" s="37">
        <f t="shared" ref="R1086" si="967">ROUND((P1086*Q1086)*1.18,2)</f>
        <v>0</v>
      </c>
      <c r="S1086" s="1">
        <v>0</v>
      </c>
      <c r="T1086" s="41">
        <v>0</v>
      </c>
      <c r="U1086" s="46">
        <v>0</v>
      </c>
      <c r="V1086" s="37">
        <f t="shared" ref="V1086" si="968">ROUND(P1086*U1086,2)</f>
        <v>0</v>
      </c>
      <c r="W1086" s="37">
        <f t="shared" ref="W1086" si="969">R1086</f>
        <v>0</v>
      </c>
    </row>
    <row r="1087" spans="1:23" s="34" customFormat="1" ht="14.25" customHeight="1">
      <c r="A1087" s="367"/>
      <c r="B1087" s="379"/>
      <c r="C1087" s="383"/>
      <c r="D1087" s="381"/>
      <c r="E1087" s="40" t="s">
        <v>29</v>
      </c>
      <c r="F1087" s="2"/>
      <c r="G1087" s="1">
        <f>SUM(G1083:G1086)</f>
        <v>0</v>
      </c>
      <c r="H1087" s="303"/>
      <c r="I1087" s="1">
        <f>SUM(I1083:I1086)</f>
        <v>0</v>
      </c>
      <c r="J1087" s="303"/>
      <c r="K1087" s="1">
        <f>SUM(K1083:K1086)</f>
        <v>0</v>
      </c>
      <c r="L1087" s="303"/>
      <c r="M1087" s="1">
        <f>SUM(M1083:M1086)</f>
        <v>0</v>
      </c>
      <c r="N1087" s="1">
        <f>SUM(N1083:N1086)</f>
        <v>0</v>
      </c>
      <c r="O1087" s="86"/>
      <c r="P1087" s="119"/>
      <c r="Q1087" s="119" t="s">
        <v>135</v>
      </c>
      <c r="R1087" s="1">
        <f t="shared" ref="R1087" si="970">R1083+R1084+R1085+R1086</f>
        <v>0</v>
      </c>
      <c r="S1087" s="1" t="s">
        <v>135</v>
      </c>
      <c r="T1087" s="1">
        <f t="shared" ref="T1087" si="971">T1083+T1084+T1085+T1086</f>
        <v>0</v>
      </c>
      <c r="U1087" s="1" t="s">
        <v>135</v>
      </c>
      <c r="V1087" s="41">
        <f>V1083+V1084+V1085+V1086</f>
        <v>0</v>
      </c>
      <c r="W1087" s="1">
        <f t="shared" ref="W1087" si="972">W1083+W1084+W1085+W1086</f>
        <v>0</v>
      </c>
    </row>
    <row r="1088" spans="1:23" s="33" customFormat="1" ht="14.25" customHeight="1">
      <c r="A1088" s="367"/>
      <c r="B1088" s="380"/>
      <c r="C1088" s="383"/>
      <c r="D1088" s="385" t="s">
        <v>136</v>
      </c>
      <c r="E1088" s="2" t="s">
        <v>0</v>
      </c>
      <c r="F1088" s="163"/>
      <c r="G1088" s="234">
        <v>0</v>
      </c>
      <c r="H1088" s="1"/>
      <c r="I1088" s="1"/>
      <c r="J1088" s="1"/>
      <c r="K1088" s="1"/>
      <c r="L1088" s="45">
        <v>3291.12</v>
      </c>
      <c r="M1088" s="37">
        <f>ROUND(G1088*L1088,2)</f>
        <v>0</v>
      </c>
      <c r="N1088" s="37">
        <f>ROUND(M1088,2)</f>
        <v>0</v>
      </c>
      <c r="O1088" s="87"/>
      <c r="P1088" s="119"/>
      <c r="Q1088" s="119">
        <v>523626.91</v>
      </c>
      <c r="R1088" s="37">
        <f t="shared" ref="R1088:R1089" si="973">ROUND((P1088*Q1088)*1.18,2)</f>
        <v>0</v>
      </c>
      <c r="S1088" s="119">
        <v>0</v>
      </c>
      <c r="T1088" s="41">
        <v>0</v>
      </c>
      <c r="U1088" s="45">
        <v>0</v>
      </c>
      <c r="V1088" s="37">
        <f>ROUND(P1088*U1088,2)</f>
        <v>0</v>
      </c>
      <c r="W1088" s="37">
        <f t="shared" ref="W1088:W1089" si="974">R1088</f>
        <v>0</v>
      </c>
    </row>
    <row r="1089" spans="1:23" s="33" customFormat="1" ht="14.25" customHeight="1">
      <c r="A1089" s="367"/>
      <c r="B1089" s="380"/>
      <c r="C1089" s="383"/>
      <c r="D1089" s="380"/>
      <c r="E1089" s="2" t="s">
        <v>1</v>
      </c>
      <c r="F1089" s="163"/>
      <c r="G1089" s="234">
        <v>0</v>
      </c>
      <c r="H1089" s="1"/>
      <c r="I1089" s="1"/>
      <c r="J1089" s="1"/>
      <c r="K1089" s="1"/>
      <c r="L1089" s="46">
        <v>3291.12</v>
      </c>
      <c r="M1089" s="37">
        <f t="shared" ref="M1089" si="975">ROUND(G1089*L1089,2)</f>
        <v>0</v>
      </c>
      <c r="N1089" s="37">
        <f t="shared" ref="N1089:N1090" si="976">ROUND(M1089,2)</f>
        <v>0</v>
      </c>
      <c r="O1089" s="87"/>
      <c r="P1089" s="119"/>
      <c r="Q1089" s="119">
        <v>531211.15</v>
      </c>
      <c r="R1089" s="37">
        <f t="shared" si="973"/>
        <v>0</v>
      </c>
      <c r="S1089" s="119">
        <v>0</v>
      </c>
      <c r="T1089" s="41">
        <v>0</v>
      </c>
      <c r="U1089" s="46">
        <v>0</v>
      </c>
      <c r="V1089" s="37">
        <f t="shared" ref="V1089" si="977">ROUND(P1089*U1089,2)</f>
        <v>0</v>
      </c>
      <c r="W1089" s="37">
        <f t="shared" si="974"/>
        <v>0</v>
      </c>
    </row>
    <row r="1090" spans="1:23" s="33" customFormat="1" ht="14.25" customHeight="1">
      <c r="A1090" s="367"/>
      <c r="B1090" s="380"/>
      <c r="C1090" s="383"/>
      <c r="D1090" s="380"/>
      <c r="E1090" s="2" t="s">
        <v>2</v>
      </c>
      <c r="F1090" s="163"/>
      <c r="G1090" s="234">
        <v>0</v>
      </c>
      <c r="H1090" s="1"/>
      <c r="I1090" s="1"/>
      <c r="J1090" s="1"/>
      <c r="K1090" s="1"/>
      <c r="L1090" s="45">
        <v>3291.12</v>
      </c>
      <c r="M1090" s="37"/>
      <c r="N1090" s="37">
        <f t="shared" si="976"/>
        <v>0</v>
      </c>
      <c r="O1090" s="87"/>
      <c r="P1090" s="119"/>
      <c r="Q1090" s="119">
        <v>943149.53</v>
      </c>
      <c r="R1090" s="37">
        <f>ROUND((P1090*Q1090)*1.18,2)</f>
        <v>0</v>
      </c>
      <c r="S1090" s="119"/>
      <c r="T1090" s="37">
        <f>ROUND(P1090*S1090,2)</f>
        <v>0</v>
      </c>
      <c r="U1090" s="46">
        <v>0</v>
      </c>
      <c r="V1090" s="37"/>
      <c r="W1090" s="37">
        <f>R1090</f>
        <v>0</v>
      </c>
    </row>
    <row r="1091" spans="1:23" s="33" customFormat="1" ht="14.25" customHeight="1">
      <c r="A1091" s="367"/>
      <c r="B1091" s="380"/>
      <c r="C1091" s="383"/>
      <c r="D1091" s="380"/>
      <c r="E1091" s="2" t="s">
        <v>3</v>
      </c>
      <c r="F1091" s="163"/>
      <c r="G1091" s="41">
        <v>0.40799999999999997</v>
      </c>
      <c r="H1091" s="1"/>
      <c r="I1091" s="1"/>
      <c r="J1091" s="1"/>
      <c r="K1091" s="1"/>
      <c r="L1091" s="46">
        <v>3291.12</v>
      </c>
      <c r="M1091" s="37">
        <f t="shared" ref="M1091" si="978">ROUND(G1091*L1091,2)</f>
        <v>1342.78</v>
      </c>
      <c r="N1091" s="37">
        <f>ROUND(M1091,2)</f>
        <v>1342.78</v>
      </c>
      <c r="O1091" s="87"/>
      <c r="P1091" s="119"/>
      <c r="Q1091" s="119">
        <v>1991941.02</v>
      </c>
      <c r="R1091" s="37">
        <f t="shared" ref="R1091" si="979">ROUND((P1091*Q1091)*1.18,2)</f>
        <v>0</v>
      </c>
      <c r="S1091" s="1">
        <v>0</v>
      </c>
      <c r="T1091" s="41">
        <v>0</v>
      </c>
      <c r="U1091" s="46">
        <v>0</v>
      </c>
      <c r="V1091" s="37">
        <f t="shared" ref="V1091" si="980">ROUND(P1091*U1091,2)</f>
        <v>0</v>
      </c>
      <c r="W1091" s="37">
        <f t="shared" ref="W1091" si="981">R1091</f>
        <v>0</v>
      </c>
    </row>
    <row r="1092" spans="1:23" s="34" customFormat="1" ht="14.25" customHeight="1">
      <c r="A1092" s="367"/>
      <c r="B1092" s="381"/>
      <c r="C1092" s="384"/>
      <c r="D1092" s="381"/>
      <c r="E1092" s="40" t="s">
        <v>29</v>
      </c>
      <c r="F1092" s="2"/>
      <c r="G1092" s="1">
        <f>SUM(G1088:G1091)</f>
        <v>0.40799999999999997</v>
      </c>
      <c r="H1092" s="303"/>
      <c r="I1092" s="1">
        <f>SUM(I1088:I1091)</f>
        <v>0</v>
      </c>
      <c r="J1092" s="303"/>
      <c r="K1092" s="1">
        <f>SUM(K1088:K1091)</f>
        <v>0</v>
      </c>
      <c r="L1092" s="303"/>
      <c r="M1092" s="1">
        <f>SUM(M1088:M1091)</f>
        <v>1342.78</v>
      </c>
      <c r="N1092" s="1">
        <f>SUM(N1088:N1091)</f>
        <v>1342.78</v>
      </c>
      <c r="O1092" s="86"/>
      <c r="P1092" s="119"/>
      <c r="Q1092" s="119" t="s">
        <v>135</v>
      </c>
      <c r="R1092" s="1">
        <f t="shared" ref="R1092" si="982">R1088+R1089+R1090+R1091</f>
        <v>0</v>
      </c>
      <c r="S1092" s="1" t="s">
        <v>135</v>
      </c>
      <c r="T1092" s="1">
        <f t="shared" ref="T1092" si="983">T1088+T1089+T1090+T1091</f>
        <v>0</v>
      </c>
      <c r="U1092" s="1" t="s">
        <v>135</v>
      </c>
      <c r="V1092" s="41">
        <f>V1088+V1089+V1090+V1091</f>
        <v>0</v>
      </c>
      <c r="W1092" s="1">
        <f t="shared" ref="W1092" si="984">W1088+W1089+W1090+W1091</f>
        <v>0</v>
      </c>
    </row>
    <row r="1093" spans="1:23" s="33" customFormat="1" ht="14.25" customHeight="1">
      <c r="A1093" s="367"/>
      <c r="B1093" s="349" t="s">
        <v>138</v>
      </c>
      <c r="C1093" s="349"/>
      <c r="D1093" s="349"/>
      <c r="E1093" s="2" t="s">
        <v>0</v>
      </c>
      <c r="F1093" s="163"/>
      <c r="G1093" s="234">
        <v>0</v>
      </c>
      <c r="H1093" s="303">
        <v>0</v>
      </c>
      <c r="I1093" s="37">
        <f>ROUND((G1093*H1093),2)</f>
        <v>0</v>
      </c>
      <c r="J1093" s="303"/>
      <c r="K1093" s="37"/>
      <c r="L1093" s="37"/>
      <c r="M1093" s="37"/>
      <c r="N1093" s="37">
        <f>ROUND(I1093,2)</f>
        <v>0</v>
      </c>
      <c r="O1093" s="87"/>
      <c r="P1093" s="119"/>
      <c r="Q1093" s="119">
        <v>523626.91</v>
      </c>
      <c r="R1093" s="37">
        <f t="shared" ref="R1093:R1094" si="985">ROUND((P1093*Q1093)*1.18,2)</f>
        <v>0</v>
      </c>
      <c r="S1093" s="119">
        <v>0</v>
      </c>
      <c r="T1093" s="41">
        <v>0</v>
      </c>
      <c r="U1093" s="45">
        <v>0</v>
      </c>
      <c r="V1093" s="37">
        <f>ROUND(P1093*U1093,2)</f>
        <v>0</v>
      </c>
      <c r="W1093" s="37">
        <f t="shared" ref="W1093:W1094" si="986">R1093</f>
        <v>0</v>
      </c>
    </row>
    <row r="1094" spans="1:23" s="33" customFormat="1" ht="14.25" customHeight="1">
      <c r="A1094" s="367"/>
      <c r="B1094" s="349"/>
      <c r="C1094" s="349"/>
      <c r="D1094" s="349"/>
      <c r="E1094" s="2" t="s">
        <v>1</v>
      </c>
      <c r="F1094" s="163"/>
      <c r="G1094" s="234">
        <v>0</v>
      </c>
      <c r="H1094" s="303">
        <v>0</v>
      </c>
      <c r="I1094" s="37">
        <f t="shared" ref="I1094" si="987">ROUND((G1094*H1094),2)</f>
        <v>0</v>
      </c>
      <c r="J1094" s="303"/>
      <c r="K1094" s="37"/>
      <c r="L1094" s="37"/>
      <c r="M1094" s="37"/>
      <c r="N1094" s="37">
        <f>ROUND(I1094,2)</f>
        <v>0</v>
      </c>
      <c r="O1094" s="87"/>
      <c r="P1094" s="119"/>
      <c r="Q1094" s="119">
        <v>531211.15</v>
      </c>
      <c r="R1094" s="37">
        <f t="shared" si="985"/>
        <v>0</v>
      </c>
      <c r="S1094" s="119">
        <v>0</v>
      </c>
      <c r="T1094" s="41">
        <v>0</v>
      </c>
      <c r="U1094" s="46">
        <v>0</v>
      </c>
      <c r="V1094" s="37">
        <f t="shared" ref="V1094" si="988">ROUND(P1094*U1094,2)</f>
        <v>0</v>
      </c>
      <c r="W1094" s="37">
        <f t="shared" si="986"/>
        <v>0</v>
      </c>
    </row>
    <row r="1095" spans="1:23" s="33" customFormat="1" ht="14.25" customHeight="1">
      <c r="A1095" s="367"/>
      <c r="B1095" s="349"/>
      <c r="C1095" s="349"/>
      <c r="D1095" s="349"/>
      <c r="E1095" s="2" t="s">
        <v>2</v>
      </c>
      <c r="F1095" s="163"/>
      <c r="G1095" s="234">
        <v>0.40400000000000003</v>
      </c>
      <c r="H1095" s="55">
        <v>1182541.83</v>
      </c>
      <c r="I1095" s="37">
        <f>ROUND((G1095*H1095),2)</f>
        <v>477746.9</v>
      </c>
      <c r="J1095" s="303"/>
      <c r="K1095" s="37"/>
      <c r="L1095" s="37"/>
      <c r="M1095" s="37"/>
      <c r="N1095" s="37">
        <f>ROUND(I1095,2)</f>
        <v>477746.9</v>
      </c>
      <c r="O1095" s="87"/>
      <c r="P1095" s="119"/>
      <c r="Q1095" s="119">
        <v>943149.53</v>
      </c>
      <c r="R1095" s="37">
        <f>ROUND((P1095*Q1095)*1.18,2)</f>
        <v>0</v>
      </c>
      <c r="S1095" s="119"/>
      <c r="T1095" s="37">
        <f>ROUND(P1095*S1095,2)</f>
        <v>0</v>
      </c>
      <c r="U1095" s="46">
        <v>0</v>
      </c>
      <c r="V1095" s="37"/>
      <c r="W1095" s="37">
        <f>R1095</f>
        <v>0</v>
      </c>
    </row>
    <row r="1096" spans="1:23" s="33" customFormat="1" ht="14.25" customHeight="1">
      <c r="A1096" s="367"/>
      <c r="B1096" s="349"/>
      <c r="C1096" s="349"/>
      <c r="D1096" s="349"/>
      <c r="E1096" s="2" t="s">
        <v>3</v>
      </c>
      <c r="F1096" s="163"/>
      <c r="G1096" s="234">
        <v>0</v>
      </c>
      <c r="H1096" s="55">
        <v>2497539.9300000002</v>
      </c>
      <c r="I1096" s="37">
        <f t="shared" ref="I1096" si="989">ROUND((G1096*H1096),2)</f>
        <v>0</v>
      </c>
      <c r="J1096" s="1"/>
      <c r="K1096" s="37"/>
      <c r="L1096" s="37"/>
      <c r="M1096" s="37"/>
      <c r="N1096" s="37">
        <f>ROUND(I1096,2)</f>
        <v>0</v>
      </c>
      <c r="O1096" s="87"/>
      <c r="P1096" s="119"/>
      <c r="Q1096" s="119">
        <v>1991941.02</v>
      </c>
      <c r="R1096" s="37">
        <f t="shared" ref="R1096" si="990">ROUND((P1096*Q1096)*1.18,2)</f>
        <v>0</v>
      </c>
      <c r="S1096" s="1">
        <v>0</v>
      </c>
      <c r="T1096" s="41">
        <v>0</v>
      </c>
      <c r="U1096" s="46">
        <v>0</v>
      </c>
      <c r="V1096" s="37">
        <f t="shared" ref="V1096" si="991">ROUND(P1096*U1096,2)</f>
        <v>0</v>
      </c>
      <c r="W1096" s="37">
        <f t="shared" ref="W1096" si="992">R1096</f>
        <v>0</v>
      </c>
    </row>
    <row r="1097" spans="1:23" s="34" customFormat="1" ht="14.25" customHeight="1">
      <c r="A1097" s="367"/>
      <c r="B1097" s="349"/>
      <c r="C1097" s="349"/>
      <c r="D1097" s="349"/>
      <c r="E1097" s="40" t="s">
        <v>29</v>
      </c>
      <c r="F1097" s="2"/>
      <c r="G1097" s="1">
        <f>SUM(G1093:G1096)</f>
        <v>0.40400000000000003</v>
      </c>
      <c r="H1097" s="303"/>
      <c r="I1097" s="1">
        <f>SUM(I1093:I1096)</f>
        <v>477746.9</v>
      </c>
      <c r="J1097" s="303"/>
      <c r="K1097" s="1">
        <f>SUM(K1093:K1096)</f>
        <v>0</v>
      </c>
      <c r="L1097" s="303"/>
      <c r="M1097" s="1">
        <f>SUM(M1093:M1096)</f>
        <v>0</v>
      </c>
      <c r="N1097" s="1">
        <f>SUM(N1093:N1096)</f>
        <v>477746.9</v>
      </c>
      <c r="O1097" s="86"/>
      <c r="P1097" s="119"/>
      <c r="Q1097" s="119" t="s">
        <v>135</v>
      </c>
      <c r="R1097" s="1">
        <f t="shared" ref="R1097" si="993">R1093+R1094+R1095+R1096</f>
        <v>0</v>
      </c>
      <c r="S1097" s="1" t="s">
        <v>135</v>
      </c>
      <c r="T1097" s="1">
        <f t="shared" ref="T1097" si="994">T1093+T1094+T1095+T1096</f>
        <v>0</v>
      </c>
      <c r="U1097" s="1" t="s">
        <v>135</v>
      </c>
      <c r="V1097" s="41">
        <f>V1093+V1094+V1095+V1096</f>
        <v>0</v>
      </c>
      <c r="W1097" s="1">
        <f t="shared" ref="W1097" si="995">W1093+W1094+W1095+W1096</f>
        <v>0</v>
      </c>
    </row>
    <row r="1098" spans="1:23" s="33" customFormat="1" ht="14.25" customHeight="1">
      <c r="A1098" s="367"/>
      <c r="B1098" s="349" t="s">
        <v>139</v>
      </c>
      <c r="C1098" s="349"/>
      <c r="D1098" s="349"/>
      <c r="E1098" s="2" t="s">
        <v>0</v>
      </c>
      <c r="F1098" s="163"/>
      <c r="G1098" s="234">
        <v>0</v>
      </c>
      <c r="H1098" s="303">
        <v>0</v>
      </c>
      <c r="I1098" s="303">
        <v>0</v>
      </c>
      <c r="J1098" s="303"/>
      <c r="K1098" s="37">
        <f>ROUND((G1098*J1098),2)</f>
        <v>0</v>
      </c>
      <c r="L1098" s="45">
        <v>0</v>
      </c>
      <c r="M1098" s="37">
        <f>ROUND(G1098*L1098,2)</f>
        <v>0</v>
      </c>
      <c r="N1098" s="37">
        <f>ROUND(K1098,2)</f>
        <v>0</v>
      </c>
      <c r="O1098" s="87"/>
      <c r="P1098" s="119"/>
      <c r="Q1098" s="119">
        <v>0</v>
      </c>
      <c r="R1098" s="1">
        <v>0</v>
      </c>
      <c r="S1098" s="119">
        <v>55.38</v>
      </c>
      <c r="T1098" s="37">
        <f t="shared" ref="T1098:T1099" si="996">ROUND((P1098*S1098)*1.18,2)</f>
        <v>0</v>
      </c>
      <c r="U1098" s="45">
        <v>0</v>
      </c>
      <c r="V1098" s="37">
        <f>ROUND(P1098*U1098,2)</f>
        <v>0</v>
      </c>
      <c r="W1098" s="37">
        <f t="shared" ref="W1098:W1099" si="997">T1098</f>
        <v>0</v>
      </c>
    </row>
    <row r="1099" spans="1:23" s="33" customFormat="1" ht="14.25" customHeight="1">
      <c r="A1099" s="367"/>
      <c r="B1099" s="349"/>
      <c r="C1099" s="349"/>
      <c r="D1099" s="349"/>
      <c r="E1099" s="2" t="s">
        <v>1</v>
      </c>
      <c r="F1099" s="163"/>
      <c r="G1099" s="234">
        <v>0</v>
      </c>
      <c r="H1099" s="303">
        <v>0</v>
      </c>
      <c r="I1099" s="303">
        <v>0</v>
      </c>
      <c r="J1099" s="303"/>
      <c r="K1099" s="37">
        <f t="shared" ref="K1099:K1101" si="998">ROUND((G1099*J1099),2)</f>
        <v>0</v>
      </c>
      <c r="L1099" s="46">
        <v>0</v>
      </c>
      <c r="M1099" s="37">
        <f t="shared" ref="M1099:M1101" si="999">ROUND(G1099*L1099,2)</f>
        <v>0</v>
      </c>
      <c r="N1099" s="37">
        <f t="shared" ref="N1099:N1101" si="1000">ROUND(K1099,2)</f>
        <v>0</v>
      </c>
      <c r="O1099" s="87"/>
      <c r="P1099" s="119"/>
      <c r="Q1099" s="119">
        <v>0</v>
      </c>
      <c r="R1099" s="1">
        <v>0</v>
      </c>
      <c r="S1099" s="119">
        <v>128.41999999999999</v>
      </c>
      <c r="T1099" s="37">
        <f t="shared" si="996"/>
        <v>0</v>
      </c>
      <c r="U1099" s="46">
        <v>0</v>
      </c>
      <c r="V1099" s="37">
        <f t="shared" ref="V1099:V1101" si="1001">ROUND(P1099*U1099,2)</f>
        <v>0</v>
      </c>
      <c r="W1099" s="37">
        <f t="shared" si="997"/>
        <v>0</v>
      </c>
    </row>
    <row r="1100" spans="1:23" s="33" customFormat="1" ht="14.25" customHeight="1">
      <c r="A1100" s="367"/>
      <c r="B1100" s="349"/>
      <c r="C1100" s="349"/>
      <c r="D1100" s="349"/>
      <c r="E1100" s="2" t="s">
        <v>2</v>
      </c>
      <c r="F1100" s="163"/>
      <c r="G1100" s="234">
        <v>230.76300000000001</v>
      </c>
      <c r="H1100" s="303">
        <v>0</v>
      </c>
      <c r="I1100" s="303">
        <v>0</v>
      </c>
      <c r="J1100" s="303">
        <v>572.33000000000004</v>
      </c>
      <c r="K1100" s="37">
        <f t="shared" si="998"/>
        <v>132072.59</v>
      </c>
      <c r="L1100" s="46">
        <v>0</v>
      </c>
      <c r="M1100" s="37">
        <f t="shared" si="999"/>
        <v>0</v>
      </c>
      <c r="N1100" s="37">
        <f t="shared" si="1000"/>
        <v>132072.59</v>
      </c>
      <c r="O1100" s="87"/>
      <c r="P1100" s="119"/>
      <c r="Q1100" s="119">
        <v>0</v>
      </c>
      <c r="R1100" s="37">
        <f>ROUND(P1100*Q1100,2)</f>
        <v>0</v>
      </c>
      <c r="S1100" s="119">
        <v>382.58</v>
      </c>
      <c r="T1100" s="37">
        <f>ROUND((P1100*S1100)*1.18,2)</f>
        <v>0</v>
      </c>
      <c r="U1100" s="46">
        <v>0</v>
      </c>
      <c r="V1100" s="37">
        <f t="shared" si="1001"/>
        <v>0</v>
      </c>
      <c r="W1100" s="37">
        <f>T1100</f>
        <v>0</v>
      </c>
    </row>
    <row r="1101" spans="1:23" s="33" customFormat="1" ht="14.25" customHeight="1">
      <c r="A1101" s="367"/>
      <c r="B1101" s="349"/>
      <c r="C1101" s="349"/>
      <c r="D1101" s="349"/>
      <c r="E1101" s="2" t="s">
        <v>3</v>
      </c>
      <c r="F1101" s="163"/>
      <c r="G1101" s="234">
        <v>0</v>
      </c>
      <c r="H1101" s="303">
        <v>0</v>
      </c>
      <c r="I1101" s="303">
        <v>0</v>
      </c>
      <c r="J1101" s="1">
        <v>1241.1099999999999</v>
      </c>
      <c r="K1101" s="37">
        <f t="shared" si="998"/>
        <v>0</v>
      </c>
      <c r="L1101" s="46">
        <v>0</v>
      </c>
      <c r="M1101" s="37">
        <f t="shared" si="999"/>
        <v>0</v>
      </c>
      <c r="N1101" s="37">
        <f t="shared" si="1000"/>
        <v>0</v>
      </c>
      <c r="O1101" s="87"/>
      <c r="P1101" s="119"/>
      <c r="Q1101" s="119">
        <v>0</v>
      </c>
      <c r="R1101" s="1">
        <v>0</v>
      </c>
      <c r="S1101" s="1">
        <v>829.62</v>
      </c>
      <c r="T1101" s="37">
        <f>ROUND((P1101*S1101)*1.18,2)</f>
        <v>0</v>
      </c>
      <c r="U1101" s="46">
        <v>0</v>
      </c>
      <c r="V1101" s="37">
        <f t="shared" si="1001"/>
        <v>0</v>
      </c>
      <c r="W1101" s="37">
        <f t="shared" ref="W1101" si="1002">T1101</f>
        <v>0</v>
      </c>
    </row>
    <row r="1102" spans="1:23" s="34" customFormat="1" ht="14.25" customHeight="1">
      <c r="A1102" s="367"/>
      <c r="B1102" s="349"/>
      <c r="C1102" s="349"/>
      <c r="D1102" s="349"/>
      <c r="E1102" s="40" t="s">
        <v>29</v>
      </c>
      <c r="F1102" s="2"/>
      <c r="G1102" s="1">
        <f>SUM(G1098:G1101)</f>
        <v>230.76300000000001</v>
      </c>
      <c r="H1102" s="303"/>
      <c r="I1102" s="1">
        <f>SUM(I1098:I1101)</f>
        <v>0</v>
      </c>
      <c r="J1102" s="303"/>
      <c r="K1102" s="1">
        <f>SUM(K1098:K1101)</f>
        <v>132072.59</v>
      </c>
      <c r="L1102" s="303"/>
      <c r="M1102" s="1">
        <f>SUM(M1098:M1101)</f>
        <v>0</v>
      </c>
      <c r="N1102" s="1">
        <f>SUM(N1098:N1101)</f>
        <v>132072.59</v>
      </c>
      <c r="O1102" s="86"/>
      <c r="P1102" s="119"/>
      <c r="Q1102" s="119" t="s">
        <v>135</v>
      </c>
      <c r="R1102" s="1">
        <f>R1098+R1099+R1100+R1101</f>
        <v>0</v>
      </c>
      <c r="S1102" s="1" t="s">
        <v>135</v>
      </c>
      <c r="T1102" s="1">
        <f t="shared" ref="T1102" si="1003">T1098+T1099+T1100+T1101</f>
        <v>0</v>
      </c>
      <c r="U1102" s="1" t="s">
        <v>135</v>
      </c>
      <c r="V1102" s="41">
        <f>V1098+V1099+V1100+V1101</f>
        <v>0</v>
      </c>
      <c r="W1102" s="1">
        <f t="shared" ref="W1102" si="1004">W1098+W1099+W1100+W1101</f>
        <v>0</v>
      </c>
    </row>
    <row r="1103" spans="1:23" s="33" customFormat="1" ht="14.25" customHeight="1">
      <c r="A1103" s="367"/>
      <c r="B1103" s="349" t="s">
        <v>28</v>
      </c>
      <c r="C1103" s="349"/>
      <c r="D1103" s="349"/>
      <c r="E1103" s="2" t="s">
        <v>0</v>
      </c>
      <c r="F1103" s="163"/>
      <c r="G1103" s="234">
        <v>0</v>
      </c>
      <c r="H1103" s="303">
        <v>0</v>
      </c>
      <c r="I1103" s="1">
        <v>0</v>
      </c>
      <c r="J1103" s="303">
        <v>0</v>
      </c>
      <c r="K1103" s="41">
        <v>0</v>
      </c>
      <c r="L1103" s="45">
        <v>1216.99</v>
      </c>
      <c r="M1103" s="37">
        <f>ROUND(G1103*L1103,2)</f>
        <v>0</v>
      </c>
      <c r="N1103" s="37">
        <f>ROUND(M1103,2)</f>
        <v>0</v>
      </c>
      <c r="O1103" s="87"/>
      <c r="P1103" s="119"/>
      <c r="Q1103" s="119">
        <v>0</v>
      </c>
      <c r="R1103" s="1">
        <v>0</v>
      </c>
      <c r="S1103" s="119">
        <v>0</v>
      </c>
      <c r="T1103" s="41">
        <v>0</v>
      </c>
      <c r="U1103" s="45">
        <v>960.74</v>
      </c>
      <c r="V1103" s="37">
        <f>ROUND(P1103*U1103,2)</f>
        <v>0</v>
      </c>
      <c r="W1103" s="37">
        <f>ROUND(V1103*1.18,2)</f>
        <v>0</v>
      </c>
    </row>
    <row r="1104" spans="1:23" s="33" customFormat="1" ht="14.25" customHeight="1">
      <c r="A1104" s="367"/>
      <c r="B1104" s="349"/>
      <c r="C1104" s="349"/>
      <c r="D1104" s="349"/>
      <c r="E1104" s="2" t="s">
        <v>1</v>
      </c>
      <c r="F1104" s="163"/>
      <c r="G1104" s="234">
        <v>0</v>
      </c>
      <c r="H1104" s="303">
        <v>0</v>
      </c>
      <c r="I1104" s="1">
        <v>0</v>
      </c>
      <c r="J1104" s="303">
        <v>0</v>
      </c>
      <c r="K1104" s="41">
        <v>0</v>
      </c>
      <c r="L1104" s="46">
        <v>1392.09</v>
      </c>
      <c r="M1104" s="37">
        <f t="shared" ref="M1104:M1106" si="1005">ROUND(G1104*L1104,2)</f>
        <v>0</v>
      </c>
      <c r="N1104" s="37">
        <f t="shared" ref="N1104:N1105" si="1006">ROUND(M1104,2)</f>
        <v>0</v>
      </c>
      <c r="O1104" s="87"/>
      <c r="P1104" s="119"/>
      <c r="Q1104" s="119">
        <v>0</v>
      </c>
      <c r="R1104" s="1">
        <v>0</v>
      </c>
      <c r="S1104" s="119">
        <v>0</v>
      </c>
      <c r="T1104" s="41">
        <v>0</v>
      </c>
      <c r="U1104" s="46">
        <v>1098.97</v>
      </c>
      <c r="V1104" s="37">
        <f t="shared" ref="V1104:V1106" si="1007">ROUND(P1104*U1104,2)</f>
        <v>0</v>
      </c>
      <c r="W1104" s="37">
        <f t="shared" ref="W1104:W1106" si="1008">ROUND(V1104*1.18,2)</f>
        <v>0</v>
      </c>
    </row>
    <row r="1105" spans="1:25" s="33" customFormat="1" ht="14.25" customHeight="1">
      <c r="A1105" s="367"/>
      <c r="B1105" s="349"/>
      <c r="C1105" s="349"/>
      <c r="D1105" s="349"/>
      <c r="E1105" s="2" t="s">
        <v>2</v>
      </c>
      <c r="F1105" s="163"/>
      <c r="G1105" s="234">
        <f>1845.633+968.131-941.061</f>
        <v>1872.703</v>
      </c>
      <c r="H1105" s="303">
        <v>0</v>
      </c>
      <c r="I1105" s="1">
        <v>0</v>
      </c>
      <c r="J1105" s="303">
        <v>0</v>
      </c>
      <c r="K1105" s="41">
        <v>0</v>
      </c>
      <c r="L1105" s="46">
        <v>2719.02</v>
      </c>
      <c r="M1105" s="37">
        <f t="shared" si="1005"/>
        <v>5091916.91</v>
      </c>
      <c r="N1105" s="37">
        <f t="shared" si="1006"/>
        <v>5091916.91</v>
      </c>
      <c r="O1105" s="87"/>
      <c r="P1105" s="119"/>
      <c r="Q1105" s="119">
        <v>0</v>
      </c>
      <c r="R1105" s="1">
        <v>0</v>
      </c>
      <c r="S1105" s="119">
        <v>0</v>
      </c>
      <c r="T1105" s="41">
        <v>0</v>
      </c>
      <c r="U1105" s="46">
        <v>2146.48</v>
      </c>
      <c r="V1105" s="37">
        <f t="shared" si="1007"/>
        <v>0</v>
      </c>
      <c r="W1105" s="37">
        <f t="shared" si="1008"/>
        <v>0</v>
      </c>
    </row>
    <row r="1106" spans="1:25" s="33" customFormat="1" ht="14.25" customHeight="1">
      <c r="A1106" s="367"/>
      <c r="B1106" s="349"/>
      <c r="C1106" s="349"/>
      <c r="D1106" s="349"/>
      <c r="E1106" s="2" t="s">
        <v>3</v>
      </c>
      <c r="F1106" s="163"/>
      <c r="G1106" s="234">
        <v>70.230999999999995</v>
      </c>
      <c r="H1106" s="303">
        <v>0</v>
      </c>
      <c r="I1106" s="1">
        <v>0</v>
      </c>
      <c r="J1106" s="1">
        <v>0</v>
      </c>
      <c r="K1106" s="41">
        <v>0</v>
      </c>
      <c r="L1106" s="46">
        <v>5369.54</v>
      </c>
      <c r="M1106" s="37">
        <f t="shared" si="1005"/>
        <v>377108.16</v>
      </c>
      <c r="N1106" s="37">
        <f>ROUND(M1106,2)</f>
        <v>377108.16</v>
      </c>
      <c r="O1106" s="87"/>
      <c r="P1106" s="119"/>
      <c r="Q1106" s="119">
        <v>0</v>
      </c>
      <c r="R1106" s="1">
        <v>0</v>
      </c>
      <c r="S1106" s="1">
        <v>0</v>
      </c>
      <c r="T1106" s="41">
        <v>0</v>
      </c>
      <c r="U1106" s="46">
        <v>4238.8999999999996</v>
      </c>
      <c r="V1106" s="37">
        <f t="shared" si="1007"/>
        <v>0</v>
      </c>
      <c r="W1106" s="37">
        <f t="shared" si="1008"/>
        <v>0</v>
      </c>
    </row>
    <row r="1107" spans="1:25" s="34" customFormat="1" ht="14.25" customHeight="1">
      <c r="A1107" s="367"/>
      <c r="B1107" s="349"/>
      <c r="C1107" s="349"/>
      <c r="D1107" s="349"/>
      <c r="E1107" s="40" t="s">
        <v>29</v>
      </c>
      <c r="F1107" s="2"/>
      <c r="G1107" s="1">
        <f>SUM(G1103:G1106)</f>
        <v>1942.934</v>
      </c>
      <c r="H1107" s="303"/>
      <c r="I1107" s="1">
        <f>SUM(I1103:I1106)</f>
        <v>0</v>
      </c>
      <c r="J1107" s="303"/>
      <c r="K1107" s="1">
        <f>SUM(K1103:K1106)</f>
        <v>0</v>
      </c>
      <c r="L1107" s="303"/>
      <c r="M1107" s="1">
        <f>SUM(M1103:M1106)</f>
        <v>5469025.0700000003</v>
      </c>
      <c r="N1107" s="1">
        <f>SUM(N1103:N1106)</f>
        <v>5469025.0700000003</v>
      </c>
      <c r="O1107" s="86"/>
      <c r="P1107" s="119">
        <f t="shared" ref="P1107" si="1009">P1103+P1104+P1105+P1106</f>
        <v>0</v>
      </c>
      <c r="Q1107" s="119" t="s">
        <v>135</v>
      </c>
      <c r="R1107" s="1">
        <f t="shared" ref="R1107" si="1010">R1103+R1104+R1105+R1106</f>
        <v>0</v>
      </c>
      <c r="S1107" s="1" t="s">
        <v>135</v>
      </c>
      <c r="T1107" s="1">
        <f t="shared" ref="T1107" si="1011">T1103+T1104+T1105+T1106</f>
        <v>0</v>
      </c>
      <c r="U1107" s="1" t="s">
        <v>135</v>
      </c>
      <c r="V1107" s="41">
        <f>V1103+V1104+V1105+V1106</f>
        <v>0</v>
      </c>
      <c r="W1107" s="1">
        <f t="shared" ref="W1107" si="1012">W1103+W1104+W1105+W1106</f>
        <v>0</v>
      </c>
    </row>
    <row r="1108" spans="1:25" s="33" customFormat="1" ht="12.75" customHeight="1">
      <c r="A1108" s="357"/>
      <c r="B1108" s="359" t="s">
        <v>407</v>
      </c>
      <c r="C1108" s="359"/>
      <c r="D1108" s="359"/>
      <c r="E1108" s="42" t="s">
        <v>0</v>
      </c>
      <c r="F1108" s="97">
        <f>G1108/744</f>
        <v>0</v>
      </c>
      <c r="G1108" s="48">
        <f>G1003+G1008+G1013+G1018+G1023+G1028+G1033+G1038+G1043+G1048+G1053+G1058+G1063+G1068+G1073+G1078+G1083+G1088+G1098+G1103</f>
        <v>0</v>
      </c>
      <c r="H1108" s="302">
        <v>0</v>
      </c>
      <c r="I1108" s="43">
        <f>I1093+I1098</f>
        <v>0</v>
      </c>
      <c r="J1108" s="302">
        <v>0</v>
      </c>
      <c r="K1108" s="43">
        <f>K1093+K1098</f>
        <v>0</v>
      </c>
      <c r="L1108" s="302">
        <v>0</v>
      </c>
      <c r="M1108" s="48">
        <f>M1003+M1008+M1013+M1018+M1023+M1028+M1033+M1038+M1043+M1048+M1053+M1058+M1063+M1068+M1073+M1078+M1083+M1088+M1103</f>
        <v>0</v>
      </c>
      <c r="N1108" s="48">
        <f>N1003+N1008+N1013+N1018+N1023+N1028+N1033+N1038+N1043+N1048+N1053+N1058+N1063+N1068+N1073+N1078+N1083+N1088+N1093+N1098+N1103</f>
        <v>0</v>
      </c>
      <c r="O1108" s="88"/>
      <c r="P1108" s="48">
        <f>P1003+P1008+P1013+P1018+P1023+P1028+P1033+P1038+P1073+P1078+P1098+P1103</f>
        <v>0</v>
      </c>
      <c r="Q1108" s="120">
        <v>0</v>
      </c>
      <c r="R1108" s="43">
        <f>R1003+R1008+R1013+R1018+R1023+R1028+R1033+R1038+R1073+R1078+R1093+R1098+R1103</f>
        <v>0</v>
      </c>
      <c r="S1108" s="120">
        <v>0</v>
      </c>
      <c r="T1108" s="43">
        <f>T1003+T1008+T1013+T1018+T1023+T1028+T1033+T1038+T1073+T1078+T1093+T1098+T1103</f>
        <v>0</v>
      </c>
      <c r="U1108" s="120">
        <v>0</v>
      </c>
      <c r="V1108" s="43">
        <f t="shared" ref="V1108:W1111" si="1013">V1003+V1008+V1013+V1018+V1023+V1028+V1033+V1038+V1073+V1078+V1093+V1098+V1103</f>
        <v>0</v>
      </c>
      <c r="W1108" s="80">
        <f t="shared" si="1013"/>
        <v>0</v>
      </c>
    </row>
    <row r="1109" spans="1:25" s="33" customFormat="1" ht="12.75" customHeight="1">
      <c r="A1109" s="358"/>
      <c r="B1109" s="359"/>
      <c r="C1109" s="359"/>
      <c r="D1109" s="359"/>
      <c r="E1109" s="42" t="s">
        <v>1</v>
      </c>
      <c r="F1109" s="97">
        <f t="shared" ref="F1109:F1111" si="1014">G1109/744</f>
        <v>0</v>
      </c>
      <c r="G1109" s="48">
        <f t="shared" ref="G1109:G1111" si="1015">G1004+G1009+G1014+G1019+G1024+G1029+G1034+G1039+G1044+G1049+G1054+G1059+G1064+G1069+G1074+G1079+G1084+G1089+G1099+G1104</f>
        <v>0</v>
      </c>
      <c r="H1109" s="302">
        <v>0</v>
      </c>
      <c r="I1109" s="43">
        <f t="shared" ref="I1109:I1111" si="1016">I1094+I1099</f>
        <v>0</v>
      </c>
      <c r="J1109" s="302">
        <v>0</v>
      </c>
      <c r="K1109" s="43">
        <f t="shared" ref="K1109:K1111" si="1017">K1094+K1099</f>
        <v>0</v>
      </c>
      <c r="L1109" s="302">
        <v>0</v>
      </c>
      <c r="M1109" s="48">
        <f t="shared" ref="M1109:M1110" si="1018">M1004+M1009+M1014+M1019+M1024+M1029+M1034+M1039+M1044+M1049+M1054+M1059+M1064+M1069+M1074+M1079+M1084+M1089+M1104</f>
        <v>0</v>
      </c>
      <c r="N1109" s="48">
        <f t="shared" ref="N1109:N1110" si="1019">N1004+N1009+N1014+N1019+N1024+N1029+N1034+N1039+N1044+N1049+N1054+N1059+N1064+N1069+N1074+N1079+N1084+N1089+N1094+N1099+N1104</f>
        <v>0</v>
      </c>
      <c r="O1109" s="88"/>
      <c r="P1109" s="48">
        <f>P1004+P1009+P1014+P1019+P1024+P1029+P1034+P1039+P1074+P1079+P1099+P1104</f>
        <v>0</v>
      </c>
      <c r="Q1109" s="120">
        <v>0</v>
      </c>
      <c r="R1109" s="43">
        <f>R1004+R1009+R1014+R1019+R1024+R1029+R1034+R1039+R1074+R1079+R1094+R1099+R1104</f>
        <v>0</v>
      </c>
      <c r="S1109" s="120">
        <v>0</v>
      </c>
      <c r="T1109" s="43">
        <f>T1004+T1009+T1014+T1019+T1024+T1029+T1034+T1039+T1074+T1079+T1094+T1099+T1104</f>
        <v>0</v>
      </c>
      <c r="U1109" s="120">
        <v>0</v>
      </c>
      <c r="V1109" s="43">
        <f t="shared" si="1013"/>
        <v>0</v>
      </c>
      <c r="W1109" s="80">
        <f t="shared" si="1013"/>
        <v>0</v>
      </c>
    </row>
    <row r="1110" spans="1:25" s="33" customFormat="1" ht="12.75" customHeight="1">
      <c r="A1110" s="358"/>
      <c r="B1110" s="359"/>
      <c r="C1110" s="359"/>
      <c r="D1110" s="359"/>
      <c r="E1110" s="42" t="s">
        <v>2</v>
      </c>
      <c r="F1110" s="97">
        <f t="shared" si="1014"/>
        <v>3.1522782258064517</v>
      </c>
      <c r="G1110" s="48">
        <f>G1005+G1010+G1015+G1020+G1025+G1030+G1035+G1040+G1045+G1050+G1055+G1060+G1065+G1070+G1075+G1080+G1085+G1090+G1100+G1105</f>
        <v>2345.2950000000001</v>
      </c>
      <c r="H1110" s="302">
        <v>0</v>
      </c>
      <c r="I1110" s="43">
        <f>I1095+I1100</f>
        <v>477746.9</v>
      </c>
      <c r="J1110" s="302">
        <v>0</v>
      </c>
      <c r="K1110" s="43">
        <f t="shared" si="1017"/>
        <v>132072.59</v>
      </c>
      <c r="L1110" s="302">
        <v>0</v>
      </c>
      <c r="M1110" s="48">
        <f t="shared" si="1018"/>
        <v>5546934.1299999999</v>
      </c>
      <c r="N1110" s="48">
        <f t="shared" si="1019"/>
        <v>6156753.6200000001</v>
      </c>
      <c r="O1110" s="88"/>
      <c r="P1110" s="48">
        <f>P1005+P1010+P1015+P1020+P1025+P1030+P1035+P1040+P1075+P1080+P1100+P1105</f>
        <v>0</v>
      </c>
      <c r="Q1110" s="120">
        <v>0</v>
      </c>
      <c r="R1110" s="43">
        <f>R1005+R1010+R1015+R1020+R1025+R1030+R1035+R1040+R1075+R1080+R1095+R1100+R1105</f>
        <v>0</v>
      </c>
      <c r="S1110" s="120">
        <v>0</v>
      </c>
      <c r="T1110" s="43">
        <f>T1005+T1010+T1015+T1020+T1025+T1030+T1035+T1040+T1075+T1080+T1095+T1100+T1105</f>
        <v>0</v>
      </c>
      <c r="U1110" s="120">
        <v>0</v>
      </c>
      <c r="V1110" s="43">
        <f t="shared" si="1013"/>
        <v>0</v>
      </c>
      <c r="W1110" s="80">
        <f t="shared" si="1013"/>
        <v>0</v>
      </c>
    </row>
    <row r="1111" spans="1:25" s="33" customFormat="1" ht="12.75" customHeight="1">
      <c r="A1111" s="358"/>
      <c r="B1111" s="359"/>
      <c r="C1111" s="359"/>
      <c r="D1111" s="359"/>
      <c r="E1111" s="42" t="s">
        <v>3</v>
      </c>
      <c r="F1111" s="97">
        <f t="shared" si="1014"/>
        <v>1.7229059139784948</v>
      </c>
      <c r="G1111" s="48">
        <f t="shared" si="1015"/>
        <v>1281.8420000000001</v>
      </c>
      <c r="H1111" s="302">
        <v>0</v>
      </c>
      <c r="I1111" s="43">
        <f t="shared" si="1016"/>
        <v>0</v>
      </c>
      <c r="J1111" s="39">
        <v>0</v>
      </c>
      <c r="K1111" s="43">
        <f t="shared" si="1017"/>
        <v>0</v>
      </c>
      <c r="L1111" s="39">
        <v>0</v>
      </c>
      <c r="M1111" s="48">
        <f>M1006+M1011+M1016+M1021+M1026+M1031+M1036+M1041+M1046+M1051+M1056+M1061+M1066+M1071+M1076+M1081+M1086+M1091+M1106</f>
        <v>2891081.59</v>
      </c>
      <c r="N1111" s="48">
        <f>N1006+N1011+N1016+N1021+N1026+N1031+N1036+N1041+N1046+N1051+N1056+N1061+N1066+N1071+N1076+N1081+N1086+N1091+N1096+N1101+N1106</f>
        <v>2891081.59</v>
      </c>
      <c r="O1111" s="88"/>
      <c r="P1111" s="48">
        <f>P1006+P1011+P1016+P1021+P1026+P1031+P1036+P1041+P1076+P1081+P1101+P1106</f>
        <v>0</v>
      </c>
      <c r="Q1111" s="120">
        <v>0</v>
      </c>
      <c r="R1111" s="43">
        <f>R1006+R1011+R1016+R1021+R1026+R1031+R1036+R1041+R1076+R1081+R1096+R1101+R1106</f>
        <v>0</v>
      </c>
      <c r="S1111" s="39">
        <v>0</v>
      </c>
      <c r="T1111" s="43">
        <f>T1006+T1011+T1016+T1021+T1026+T1031+T1036+T1041+T1076+T1081+T1096+T1101+T1106</f>
        <v>0</v>
      </c>
      <c r="U1111" s="39">
        <v>0</v>
      </c>
      <c r="V1111" s="43">
        <f t="shared" si="1013"/>
        <v>0</v>
      </c>
      <c r="W1111" s="80">
        <f t="shared" si="1013"/>
        <v>0</v>
      </c>
    </row>
    <row r="1112" spans="1:25" s="34" customFormat="1" ht="12.75" customHeight="1" thickBot="1">
      <c r="A1112" s="386"/>
      <c r="B1112" s="359"/>
      <c r="C1112" s="359"/>
      <c r="D1112" s="359"/>
      <c r="E1112" s="38" t="s">
        <v>29</v>
      </c>
      <c r="F1112" s="48">
        <f>F1108+F1109+F1110+F1111</f>
        <v>4.8751841397849462</v>
      </c>
      <c r="G1112" s="48">
        <f>G1108+G1109+G1110+G1111</f>
        <v>3627.1370000000002</v>
      </c>
      <c r="H1112" s="302" t="s">
        <v>135</v>
      </c>
      <c r="I1112" s="43">
        <f>I1108+I1109+I1110+I1111</f>
        <v>477746.9</v>
      </c>
      <c r="J1112" s="39" t="s">
        <v>135</v>
      </c>
      <c r="K1112" s="43">
        <f>K1108+K1109+K1110+K1111</f>
        <v>132072.59</v>
      </c>
      <c r="L1112" s="39" t="s">
        <v>135</v>
      </c>
      <c r="M1112" s="43">
        <f>M1108+M1109+M1110+M1111</f>
        <v>8438015.7199999988</v>
      </c>
      <c r="N1112" s="48">
        <f>N1108+N1109+N1110+N1111</f>
        <v>9047835.2100000009</v>
      </c>
      <c r="O1112" s="89"/>
      <c r="P1112" s="48">
        <f>P1108+P1109+P1110+P1111</f>
        <v>0</v>
      </c>
      <c r="Q1112" s="120" t="s">
        <v>135</v>
      </c>
      <c r="R1112" s="43">
        <f>R1108+R1109+R1110+R1111</f>
        <v>0</v>
      </c>
      <c r="S1112" s="39" t="s">
        <v>135</v>
      </c>
      <c r="T1112" s="43">
        <f>T1108+T1109+T1110+T1111</f>
        <v>0</v>
      </c>
      <c r="U1112" s="39" t="s">
        <v>135</v>
      </c>
      <c r="V1112" s="43">
        <f>V1108+V1109+V1110+V1111</f>
        <v>0</v>
      </c>
      <c r="W1112" s="80">
        <f>W1108+W1109+W1110+W1111</f>
        <v>0</v>
      </c>
      <c r="X1112" s="34">
        <v>3627.1369079460997</v>
      </c>
      <c r="Y1112" s="132">
        <f>G1112-X1112</f>
        <v>9.2053900516475551E-5</v>
      </c>
    </row>
    <row r="1113" spans="1:25" s="33" customFormat="1" ht="14.25" customHeight="1">
      <c r="A1113" s="366" t="s">
        <v>226</v>
      </c>
      <c r="B1113" s="378" t="s">
        <v>30</v>
      </c>
      <c r="C1113" s="368" t="s">
        <v>35</v>
      </c>
      <c r="D1113" s="370" t="s">
        <v>47</v>
      </c>
      <c r="E1113" s="63" t="s">
        <v>0</v>
      </c>
      <c r="F1113" s="63"/>
      <c r="G1113" s="2"/>
      <c r="H1113" s="303"/>
      <c r="I1113" s="1"/>
      <c r="J1113" s="303"/>
      <c r="K1113" s="1"/>
      <c r="L1113" s="303">
        <v>832.78</v>
      </c>
      <c r="M1113" s="37">
        <f t="shared" ref="M1113:M1114" si="1020">ROUND(G1113*L1113,2)</f>
        <v>0</v>
      </c>
      <c r="N1113" s="37">
        <f>ROUND(M1113,2)</f>
        <v>0</v>
      </c>
      <c r="O1113" s="86"/>
      <c r="P1113" s="2"/>
      <c r="Q1113" s="119"/>
      <c r="R1113" s="1"/>
      <c r="S1113" s="119"/>
      <c r="T1113" s="1"/>
      <c r="U1113" s="119"/>
      <c r="V1113" s="41"/>
      <c r="W1113" s="1"/>
    </row>
    <row r="1114" spans="1:25" s="33" customFormat="1" ht="14.25" customHeight="1">
      <c r="A1114" s="367"/>
      <c r="B1114" s="379"/>
      <c r="C1114" s="369"/>
      <c r="D1114" s="349"/>
      <c r="E1114" s="2" t="s">
        <v>1</v>
      </c>
      <c r="F1114" s="2"/>
      <c r="G1114" s="2"/>
      <c r="H1114" s="303"/>
      <c r="I1114" s="1"/>
      <c r="J1114" s="303"/>
      <c r="K1114" s="1"/>
      <c r="L1114" s="303">
        <v>832.78</v>
      </c>
      <c r="M1114" s="37">
        <f t="shared" si="1020"/>
        <v>0</v>
      </c>
      <c r="N1114" s="37">
        <f t="shared" ref="N1114:N1116" si="1021">ROUND(M1114,2)</f>
        <v>0</v>
      </c>
      <c r="O1114" s="86"/>
      <c r="P1114" s="2"/>
      <c r="Q1114" s="119"/>
      <c r="R1114" s="1"/>
      <c r="S1114" s="119"/>
      <c r="T1114" s="1"/>
      <c r="U1114" s="119"/>
      <c r="V1114" s="41"/>
      <c r="W1114" s="1"/>
    </row>
    <row r="1115" spans="1:25" s="33" customFormat="1" ht="14.25" customHeight="1">
      <c r="A1115" s="367"/>
      <c r="B1115" s="379"/>
      <c r="C1115" s="369"/>
      <c r="D1115" s="349"/>
      <c r="E1115" s="2" t="s">
        <v>2</v>
      </c>
      <c r="F1115" s="2"/>
      <c r="G1115" s="2">
        <v>0</v>
      </c>
      <c r="H1115" s="303"/>
      <c r="I1115" s="1"/>
      <c r="J1115" s="303"/>
      <c r="K1115" s="1"/>
      <c r="L1115" s="303">
        <v>832.78</v>
      </c>
      <c r="M1115" s="37">
        <f>ROUND(G1115*L1115,2)</f>
        <v>0</v>
      </c>
      <c r="N1115" s="37">
        <f t="shared" si="1021"/>
        <v>0</v>
      </c>
      <c r="O1115" s="86"/>
      <c r="P1115" s="2"/>
      <c r="Q1115" s="119"/>
      <c r="R1115" s="1"/>
      <c r="S1115" s="119"/>
      <c r="T1115" s="1"/>
      <c r="U1115" s="119">
        <v>810.42</v>
      </c>
      <c r="V1115" s="37">
        <f>ROUND(P1115*U1115,2)</f>
        <v>0</v>
      </c>
      <c r="W1115" s="37">
        <f>ROUND(V1115*1.18,2)</f>
        <v>0</v>
      </c>
    </row>
    <row r="1116" spans="1:25" s="33" customFormat="1" ht="14.25" customHeight="1">
      <c r="A1116" s="367"/>
      <c r="B1116" s="379"/>
      <c r="C1116" s="369"/>
      <c r="D1116" s="349"/>
      <c r="E1116" s="2" t="s">
        <v>3</v>
      </c>
      <c r="F1116" s="2"/>
      <c r="G1116" s="2"/>
      <c r="H1116" s="303"/>
      <c r="I1116" s="1"/>
      <c r="J1116" s="303"/>
      <c r="K1116" s="1"/>
      <c r="L1116" s="303">
        <v>832.78</v>
      </c>
      <c r="M1116" s="37">
        <f t="shared" ref="M1116" si="1022">ROUND(G1116*L1116,2)</f>
        <v>0</v>
      </c>
      <c r="N1116" s="37">
        <f t="shared" si="1021"/>
        <v>0</v>
      </c>
      <c r="O1116" s="86"/>
      <c r="P1116" s="2"/>
      <c r="Q1116" s="119"/>
      <c r="R1116" s="1"/>
      <c r="S1116" s="119"/>
      <c r="T1116" s="1"/>
      <c r="U1116" s="119"/>
      <c r="V1116" s="41"/>
      <c r="W1116" s="1"/>
    </row>
    <row r="1117" spans="1:25" s="33" customFormat="1" ht="14.25" customHeight="1">
      <c r="A1117" s="367"/>
      <c r="B1117" s="379"/>
      <c r="C1117" s="369"/>
      <c r="D1117" s="349"/>
      <c r="E1117" s="2" t="s">
        <v>29</v>
      </c>
      <c r="F1117" s="2"/>
      <c r="G1117" s="1">
        <f>SUM(G1113:G1116)</f>
        <v>0</v>
      </c>
      <c r="H1117" s="303"/>
      <c r="I1117" s="1">
        <f>SUM(I1113:I1116)</f>
        <v>0</v>
      </c>
      <c r="J1117" s="303"/>
      <c r="K1117" s="1">
        <f>SUM(K1113:K1116)</f>
        <v>0</v>
      </c>
      <c r="L1117" s="303"/>
      <c r="M1117" s="1">
        <f>SUM(M1113:M1116)</f>
        <v>0</v>
      </c>
      <c r="N1117" s="1">
        <f>SUM(N1113:N1116)</f>
        <v>0</v>
      </c>
      <c r="O1117" s="86"/>
      <c r="P1117" s="2"/>
      <c r="Q1117" s="119"/>
      <c r="R1117" s="1"/>
      <c r="S1117" s="119"/>
      <c r="T1117" s="1"/>
      <c r="U1117" s="119"/>
      <c r="V1117" s="41"/>
      <c r="W1117" s="1"/>
    </row>
    <row r="1118" spans="1:25" s="95" customFormat="1" ht="14.25" customHeight="1">
      <c r="A1118" s="367"/>
      <c r="B1118" s="379"/>
      <c r="C1118" s="369"/>
      <c r="D1118" s="349" t="s">
        <v>33</v>
      </c>
      <c r="E1118" s="2" t="s">
        <v>0</v>
      </c>
      <c r="F1118" s="2"/>
      <c r="G1118" s="2"/>
      <c r="H1118" s="303"/>
      <c r="I1118" s="1"/>
      <c r="J1118" s="303"/>
      <c r="K1118" s="1"/>
      <c r="L1118" s="303">
        <v>1982.78</v>
      </c>
      <c r="M1118" s="37">
        <f t="shared" ref="M1118:M1119" si="1023">ROUND(G1118*L1118,2)</f>
        <v>0</v>
      </c>
      <c r="N1118" s="37">
        <f>ROUND(M1118,2)</f>
        <v>0</v>
      </c>
      <c r="O1118" s="86"/>
      <c r="P1118" s="2"/>
      <c r="Q1118" s="119"/>
      <c r="R1118" s="1"/>
      <c r="S1118" s="119"/>
      <c r="T1118" s="1"/>
      <c r="U1118" s="119"/>
      <c r="V1118" s="41"/>
      <c r="W1118" s="1"/>
    </row>
    <row r="1119" spans="1:25" s="95" customFormat="1" ht="14.25" customHeight="1">
      <c r="A1119" s="367"/>
      <c r="B1119" s="379"/>
      <c r="C1119" s="369"/>
      <c r="D1119" s="349"/>
      <c r="E1119" s="2" t="s">
        <v>1</v>
      </c>
      <c r="F1119" s="2"/>
      <c r="G1119" s="2"/>
      <c r="H1119" s="303"/>
      <c r="I1119" s="1"/>
      <c r="J1119" s="303"/>
      <c r="K1119" s="1"/>
      <c r="L1119" s="303">
        <v>1982.78</v>
      </c>
      <c r="M1119" s="37">
        <f t="shared" si="1023"/>
        <v>0</v>
      </c>
      <c r="N1119" s="37">
        <f t="shared" ref="N1119:N1121" si="1024">ROUND(M1119,2)</f>
        <v>0</v>
      </c>
      <c r="O1119" s="86"/>
      <c r="P1119" s="2"/>
      <c r="Q1119" s="119"/>
      <c r="R1119" s="1"/>
      <c r="S1119" s="119"/>
      <c r="T1119" s="1"/>
      <c r="U1119" s="119"/>
      <c r="V1119" s="41"/>
      <c r="W1119" s="1"/>
    </row>
    <row r="1120" spans="1:25" s="95" customFormat="1" ht="14.25" customHeight="1">
      <c r="A1120" s="367"/>
      <c r="B1120" s="379"/>
      <c r="C1120" s="369"/>
      <c r="D1120" s="349"/>
      <c r="E1120" s="2" t="s">
        <v>2</v>
      </c>
      <c r="F1120" s="2"/>
      <c r="G1120" s="2">
        <v>59.776000000000003</v>
      </c>
      <c r="H1120" s="303"/>
      <c r="I1120" s="1"/>
      <c r="J1120" s="303"/>
      <c r="K1120" s="1"/>
      <c r="L1120" s="303">
        <v>1982.78</v>
      </c>
      <c r="M1120" s="37">
        <f>ROUND(G1120*L1120,2)</f>
        <v>118522.66</v>
      </c>
      <c r="N1120" s="37">
        <f>ROUND(M1120,2)</f>
        <v>118522.66</v>
      </c>
      <c r="O1120" s="86"/>
      <c r="P1120" s="2"/>
      <c r="Q1120" s="119"/>
      <c r="R1120" s="1"/>
      <c r="S1120" s="119"/>
      <c r="T1120" s="1"/>
      <c r="U1120" s="119">
        <v>1649.4</v>
      </c>
      <c r="V1120" s="37">
        <f>ROUND(P1120*U1120,2)</f>
        <v>0</v>
      </c>
      <c r="W1120" s="37">
        <f>ROUND(V1120*1.18,2)</f>
        <v>0</v>
      </c>
    </row>
    <row r="1121" spans="1:23" s="95" customFormat="1" ht="14.25" customHeight="1">
      <c r="A1121" s="367"/>
      <c r="B1121" s="379"/>
      <c r="C1121" s="369"/>
      <c r="D1121" s="349"/>
      <c r="E1121" s="2" t="s">
        <v>3</v>
      </c>
      <c r="F1121" s="2"/>
      <c r="G1121" s="2">
        <v>-4.2000000000000003E-2</v>
      </c>
      <c r="H1121" s="303"/>
      <c r="I1121" s="1"/>
      <c r="J1121" s="303"/>
      <c r="K1121" s="1"/>
      <c r="L1121" s="303">
        <v>1982.78</v>
      </c>
      <c r="M1121" s="37">
        <f t="shared" ref="M1121" si="1025">ROUND(G1121*L1121,2)</f>
        <v>-83.28</v>
      </c>
      <c r="N1121" s="37">
        <f t="shared" si="1024"/>
        <v>-83.28</v>
      </c>
      <c r="O1121" s="86"/>
      <c r="P1121" s="2"/>
      <c r="Q1121" s="119"/>
      <c r="R1121" s="1"/>
      <c r="S1121" s="119"/>
      <c r="T1121" s="1"/>
      <c r="U1121" s="119"/>
      <c r="V1121" s="41"/>
      <c r="W1121" s="1"/>
    </row>
    <row r="1122" spans="1:23" s="95" customFormat="1" ht="14.25" customHeight="1">
      <c r="A1122" s="367"/>
      <c r="B1122" s="379"/>
      <c r="C1122" s="369"/>
      <c r="D1122" s="349"/>
      <c r="E1122" s="2" t="s">
        <v>29</v>
      </c>
      <c r="F1122" s="2"/>
      <c r="G1122" s="1">
        <f>SUM(G1118:G1121)</f>
        <v>59.734000000000002</v>
      </c>
      <c r="H1122" s="303"/>
      <c r="I1122" s="1">
        <f>SUM(I1118:I1121)</f>
        <v>0</v>
      </c>
      <c r="J1122" s="303"/>
      <c r="K1122" s="1">
        <f>SUM(K1118:K1121)</f>
        <v>0</v>
      </c>
      <c r="L1122" s="303"/>
      <c r="M1122" s="1">
        <f>SUM(M1118:M1121)</f>
        <v>118439.38</v>
      </c>
      <c r="N1122" s="1">
        <f>SUM(N1118:N1121)</f>
        <v>118439.38</v>
      </c>
      <c r="O1122" s="86"/>
      <c r="P1122" s="2"/>
      <c r="Q1122" s="119"/>
      <c r="R1122" s="1"/>
      <c r="S1122" s="119"/>
      <c r="T1122" s="1"/>
      <c r="U1122" s="119"/>
      <c r="V1122" s="41"/>
      <c r="W1122" s="1"/>
    </row>
    <row r="1123" spans="1:23" s="95" customFormat="1" ht="14.25" customHeight="1">
      <c r="A1123" s="367"/>
      <c r="B1123" s="379"/>
      <c r="C1123" s="369"/>
      <c r="D1123" s="349" t="s">
        <v>48</v>
      </c>
      <c r="E1123" s="2" t="s">
        <v>0</v>
      </c>
      <c r="F1123" s="2"/>
      <c r="G1123" s="2"/>
      <c r="H1123" s="303"/>
      <c r="I1123" s="1"/>
      <c r="J1123" s="303"/>
      <c r="K1123" s="1"/>
      <c r="L1123" s="303">
        <v>832.78</v>
      </c>
      <c r="M1123" s="37">
        <f t="shared" ref="M1123:M1124" si="1026">ROUND(G1123*L1123,2)</f>
        <v>0</v>
      </c>
      <c r="N1123" s="37">
        <f>ROUND(M1123,2)</f>
        <v>0</v>
      </c>
      <c r="O1123" s="86"/>
      <c r="P1123" s="2"/>
      <c r="Q1123" s="119"/>
      <c r="R1123" s="1"/>
      <c r="S1123" s="119"/>
      <c r="T1123" s="1"/>
      <c r="U1123" s="119"/>
      <c r="V1123" s="41"/>
      <c r="W1123" s="1"/>
    </row>
    <row r="1124" spans="1:23" s="95" customFormat="1" ht="14.25" customHeight="1">
      <c r="A1124" s="367"/>
      <c r="B1124" s="379"/>
      <c r="C1124" s="369"/>
      <c r="D1124" s="349"/>
      <c r="E1124" s="2" t="s">
        <v>1</v>
      </c>
      <c r="F1124" s="2"/>
      <c r="G1124" s="2"/>
      <c r="H1124" s="303"/>
      <c r="I1124" s="1"/>
      <c r="J1124" s="303"/>
      <c r="K1124" s="1"/>
      <c r="L1124" s="303">
        <v>832.78</v>
      </c>
      <c r="M1124" s="37">
        <f t="shared" si="1026"/>
        <v>0</v>
      </c>
      <c r="N1124" s="37">
        <f t="shared" ref="N1124:N1126" si="1027">ROUND(M1124,2)</f>
        <v>0</v>
      </c>
      <c r="O1124" s="86"/>
      <c r="P1124" s="2"/>
      <c r="Q1124" s="119"/>
      <c r="R1124" s="1"/>
      <c r="S1124" s="119"/>
      <c r="T1124" s="1"/>
      <c r="U1124" s="119"/>
      <c r="V1124" s="41"/>
      <c r="W1124" s="1"/>
    </row>
    <row r="1125" spans="1:23" s="95" customFormat="1" ht="14.25" customHeight="1">
      <c r="A1125" s="367"/>
      <c r="B1125" s="379"/>
      <c r="C1125" s="369"/>
      <c r="D1125" s="349"/>
      <c r="E1125" s="2" t="s">
        <v>2</v>
      </c>
      <c r="F1125" s="2"/>
      <c r="G1125" s="2"/>
      <c r="H1125" s="303"/>
      <c r="I1125" s="1"/>
      <c r="J1125" s="303"/>
      <c r="K1125" s="1"/>
      <c r="L1125" s="303">
        <v>832.78</v>
      </c>
      <c r="M1125" s="37">
        <f>ROUND(G1125*L1125,2)</f>
        <v>0</v>
      </c>
      <c r="N1125" s="37">
        <f t="shared" si="1027"/>
        <v>0</v>
      </c>
      <c r="O1125" s="86"/>
      <c r="P1125" s="2"/>
      <c r="Q1125" s="119"/>
      <c r="R1125" s="1"/>
      <c r="S1125" s="119"/>
      <c r="T1125" s="1"/>
      <c r="U1125" s="119"/>
      <c r="V1125" s="41"/>
      <c r="W1125" s="1"/>
    </row>
    <row r="1126" spans="1:23" s="95" customFormat="1" ht="14.25" customHeight="1">
      <c r="A1126" s="367"/>
      <c r="B1126" s="379"/>
      <c r="C1126" s="369"/>
      <c r="D1126" s="349"/>
      <c r="E1126" s="2" t="s">
        <v>3</v>
      </c>
      <c r="F1126" s="2"/>
      <c r="G1126" s="2"/>
      <c r="H1126" s="303"/>
      <c r="I1126" s="1"/>
      <c r="J1126" s="303"/>
      <c r="K1126" s="1"/>
      <c r="L1126" s="303">
        <v>832.78</v>
      </c>
      <c r="M1126" s="37">
        <f t="shared" ref="M1126" si="1028">ROUND(G1126*L1126,2)</f>
        <v>0</v>
      </c>
      <c r="N1126" s="37">
        <f t="shared" si="1027"/>
        <v>0</v>
      </c>
      <c r="O1126" s="86"/>
      <c r="P1126" s="2"/>
      <c r="Q1126" s="119"/>
      <c r="R1126" s="1"/>
      <c r="S1126" s="119"/>
      <c r="T1126" s="1"/>
      <c r="U1126" s="119"/>
      <c r="V1126" s="41"/>
      <c r="W1126" s="1"/>
    </row>
    <row r="1127" spans="1:23" s="95" customFormat="1" ht="14.25" customHeight="1">
      <c r="A1127" s="367"/>
      <c r="B1127" s="379"/>
      <c r="C1127" s="369"/>
      <c r="D1127" s="349"/>
      <c r="E1127" s="2" t="s">
        <v>29</v>
      </c>
      <c r="F1127" s="2"/>
      <c r="G1127" s="1">
        <f>SUM(G1123:G1126)</f>
        <v>0</v>
      </c>
      <c r="H1127" s="303"/>
      <c r="I1127" s="1">
        <f>SUM(I1123:I1126)</f>
        <v>0</v>
      </c>
      <c r="J1127" s="303"/>
      <c r="K1127" s="1">
        <f>SUM(K1123:K1126)</f>
        <v>0</v>
      </c>
      <c r="L1127" s="303"/>
      <c r="M1127" s="1">
        <f>SUM(M1123:M1126)</f>
        <v>0</v>
      </c>
      <c r="N1127" s="1">
        <f>SUM(N1123:N1126)</f>
        <v>0</v>
      </c>
      <c r="O1127" s="86"/>
      <c r="P1127" s="2"/>
      <c r="Q1127" s="119"/>
      <c r="R1127" s="1"/>
      <c r="S1127" s="119"/>
      <c r="T1127" s="1"/>
      <c r="U1127" s="119"/>
      <c r="V1127" s="41"/>
      <c r="W1127" s="1"/>
    </row>
    <row r="1128" spans="1:23" s="95" customFormat="1" ht="14.25" customHeight="1">
      <c r="A1128" s="367"/>
      <c r="B1128" s="379"/>
      <c r="C1128" s="369"/>
      <c r="D1128" s="349" t="s">
        <v>32</v>
      </c>
      <c r="E1128" s="2" t="s">
        <v>0</v>
      </c>
      <c r="F1128" s="2"/>
      <c r="G1128" s="2"/>
      <c r="H1128" s="303"/>
      <c r="I1128" s="1"/>
      <c r="J1128" s="303"/>
      <c r="K1128" s="1"/>
      <c r="L1128" s="303">
        <v>1982.78</v>
      </c>
      <c r="M1128" s="37">
        <f t="shared" ref="M1128:M1129" si="1029">ROUND(G1128*L1128,2)</f>
        <v>0</v>
      </c>
      <c r="N1128" s="37">
        <f>ROUND(M1128,2)</f>
        <v>0</v>
      </c>
      <c r="O1128" s="86"/>
      <c r="P1128" s="2"/>
      <c r="Q1128" s="119"/>
      <c r="R1128" s="1"/>
      <c r="S1128" s="119"/>
      <c r="T1128" s="1"/>
      <c r="U1128" s="119"/>
      <c r="V1128" s="41"/>
      <c r="W1128" s="1"/>
    </row>
    <row r="1129" spans="1:23" s="95" customFormat="1" ht="14.25" customHeight="1">
      <c r="A1129" s="367"/>
      <c r="B1129" s="379"/>
      <c r="C1129" s="369"/>
      <c r="D1129" s="349"/>
      <c r="E1129" s="2" t="s">
        <v>1</v>
      </c>
      <c r="F1129" s="2"/>
      <c r="G1129" s="2"/>
      <c r="H1129" s="303"/>
      <c r="I1129" s="1"/>
      <c r="J1129" s="303"/>
      <c r="K1129" s="1"/>
      <c r="L1129" s="303">
        <v>1982.78</v>
      </c>
      <c r="M1129" s="37">
        <f t="shared" si="1029"/>
        <v>0</v>
      </c>
      <c r="N1129" s="37">
        <f t="shared" ref="N1129:N1131" si="1030">ROUND(M1129,2)</f>
        <v>0</v>
      </c>
      <c r="O1129" s="86"/>
      <c r="P1129" s="2"/>
      <c r="Q1129" s="119"/>
      <c r="R1129" s="1"/>
      <c r="S1129" s="119"/>
      <c r="T1129" s="1"/>
      <c r="U1129" s="119"/>
      <c r="V1129" s="41"/>
      <c r="W1129" s="1"/>
    </row>
    <row r="1130" spans="1:23" s="95" customFormat="1" ht="14.25" customHeight="1">
      <c r="A1130" s="367"/>
      <c r="B1130" s="379"/>
      <c r="C1130" s="369"/>
      <c r="D1130" s="349"/>
      <c r="E1130" s="2" t="s">
        <v>2</v>
      </c>
      <c r="F1130" s="2"/>
      <c r="G1130" s="2"/>
      <c r="H1130" s="303"/>
      <c r="I1130" s="1"/>
      <c r="J1130" s="303"/>
      <c r="K1130" s="1"/>
      <c r="L1130" s="303">
        <v>1982.78</v>
      </c>
      <c r="M1130" s="37">
        <f>ROUND(G1130*L1130,2)</f>
        <v>0</v>
      </c>
      <c r="N1130" s="37">
        <f t="shared" si="1030"/>
        <v>0</v>
      </c>
      <c r="O1130" s="86"/>
      <c r="P1130" s="2"/>
      <c r="Q1130" s="119"/>
      <c r="R1130" s="1"/>
      <c r="S1130" s="119"/>
      <c r="T1130" s="1"/>
      <c r="U1130" s="119">
        <v>1649.4</v>
      </c>
      <c r="V1130" s="37">
        <f>ROUND(P1130*U1130,2)</f>
        <v>0</v>
      </c>
      <c r="W1130" s="37">
        <f>ROUND(V1130*1.18,2)</f>
        <v>0</v>
      </c>
    </row>
    <row r="1131" spans="1:23" s="95" customFormat="1" ht="14.25" customHeight="1">
      <c r="A1131" s="367"/>
      <c r="B1131" s="379"/>
      <c r="C1131" s="369"/>
      <c r="D1131" s="349"/>
      <c r="E1131" s="2" t="s">
        <v>3</v>
      </c>
      <c r="F1131" s="2"/>
      <c r="G1131" s="2"/>
      <c r="H1131" s="303"/>
      <c r="I1131" s="1"/>
      <c r="J1131" s="303"/>
      <c r="K1131" s="1"/>
      <c r="L1131" s="303">
        <v>1982.78</v>
      </c>
      <c r="M1131" s="37">
        <f t="shared" ref="M1131" si="1031">ROUND(G1131*L1131,2)</f>
        <v>0</v>
      </c>
      <c r="N1131" s="37">
        <f t="shared" si="1030"/>
        <v>0</v>
      </c>
      <c r="O1131" s="86"/>
      <c r="P1131" s="2"/>
      <c r="Q1131" s="119"/>
      <c r="R1131" s="1"/>
      <c r="S1131" s="119"/>
      <c r="T1131" s="1"/>
      <c r="U1131" s="119"/>
      <c r="V1131" s="41"/>
      <c r="W1131" s="1"/>
    </row>
    <row r="1132" spans="1:23" s="95" customFormat="1" ht="14.25" customHeight="1">
      <c r="A1132" s="367"/>
      <c r="B1132" s="379"/>
      <c r="C1132" s="369"/>
      <c r="D1132" s="349"/>
      <c r="E1132" s="2" t="s">
        <v>29</v>
      </c>
      <c r="F1132" s="2"/>
      <c r="G1132" s="1">
        <f>SUM(G1128:G1131)</f>
        <v>0</v>
      </c>
      <c r="H1132" s="303"/>
      <c r="I1132" s="1">
        <f>SUM(I1128:I1131)</f>
        <v>0</v>
      </c>
      <c r="J1132" s="303"/>
      <c r="K1132" s="1">
        <f>SUM(K1128:K1131)</f>
        <v>0</v>
      </c>
      <c r="L1132" s="303"/>
      <c r="M1132" s="1">
        <f>SUM(M1128:M1131)</f>
        <v>0</v>
      </c>
      <c r="N1132" s="1">
        <f>SUM(N1128:N1131)</f>
        <v>0</v>
      </c>
      <c r="O1132" s="86"/>
      <c r="P1132" s="2"/>
      <c r="Q1132" s="119"/>
      <c r="R1132" s="1"/>
      <c r="S1132" s="119"/>
      <c r="T1132" s="1"/>
      <c r="U1132" s="119"/>
      <c r="V1132" s="41"/>
      <c r="W1132" s="1"/>
    </row>
    <row r="1133" spans="1:23" s="95" customFormat="1" ht="14.25" customHeight="1">
      <c r="A1133" s="367"/>
      <c r="B1133" s="379"/>
      <c r="C1133" s="361" t="s">
        <v>34</v>
      </c>
      <c r="D1133" s="349" t="s">
        <v>411</v>
      </c>
      <c r="E1133" s="2" t="s">
        <v>0</v>
      </c>
      <c r="F1133" s="2"/>
      <c r="G1133" s="2"/>
      <c r="H1133" s="303"/>
      <c r="I1133" s="1"/>
      <c r="J1133" s="303"/>
      <c r="K1133" s="1"/>
      <c r="L1133" s="303">
        <v>832.78</v>
      </c>
      <c r="M1133" s="37">
        <f>ROUND(G1133*L1133,2)</f>
        <v>0</v>
      </c>
      <c r="N1133" s="37">
        <f>ROUND(M1133,2)</f>
        <v>0</v>
      </c>
      <c r="O1133" s="86"/>
      <c r="P1133" s="2"/>
      <c r="Q1133" s="119"/>
      <c r="R1133" s="1"/>
      <c r="S1133" s="119"/>
      <c r="T1133" s="1"/>
      <c r="U1133" s="119"/>
      <c r="V1133" s="41"/>
      <c r="W1133" s="1"/>
    </row>
    <row r="1134" spans="1:23" s="95" customFormat="1" ht="14.25" customHeight="1">
      <c r="A1134" s="367"/>
      <c r="B1134" s="379"/>
      <c r="C1134" s="371"/>
      <c r="D1134" s="349"/>
      <c r="E1134" s="2" t="s">
        <v>1</v>
      </c>
      <c r="F1134" s="2"/>
      <c r="G1134" s="2"/>
      <c r="H1134" s="303"/>
      <c r="I1134" s="1"/>
      <c r="J1134" s="303"/>
      <c r="K1134" s="1"/>
      <c r="L1134" s="303">
        <v>832.78</v>
      </c>
      <c r="M1134" s="37">
        <f t="shared" ref="M1134:M1136" si="1032">ROUND(G1134*L1134,2)</f>
        <v>0</v>
      </c>
      <c r="N1134" s="37">
        <f t="shared" ref="N1134:N1135" si="1033">ROUND(M1134,2)</f>
        <v>0</v>
      </c>
      <c r="O1134" s="86"/>
      <c r="P1134" s="2"/>
      <c r="Q1134" s="119"/>
      <c r="R1134" s="1"/>
      <c r="S1134" s="119"/>
      <c r="T1134" s="1"/>
      <c r="U1134" s="119"/>
      <c r="V1134" s="41"/>
      <c r="W1134" s="1"/>
    </row>
    <row r="1135" spans="1:23" s="95" customFormat="1" ht="14.25" customHeight="1">
      <c r="A1135" s="367"/>
      <c r="B1135" s="379"/>
      <c r="C1135" s="371"/>
      <c r="D1135" s="349"/>
      <c r="E1135" s="2" t="s">
        <v>2</v>
      </c>
      <c r="F1135" s="2"/>
      <c r="G1135" s="2">
        <v>0</v>
      </c>
      <c r="H1135" s="303"/>
      <c r="I1135" s="1"/>
      <c r="J1135" s="303"/>
      <c r="K1135" s="1"/>
      <c r="L1135" s="303">
        <v>832.78</v>
      </c>
      <c r="M1135" s="37">
        <f t="shared" si="1032"/>
        <v>0</v>
      </c>
      <c r="N1135" s="37">
        <f t="shared" si="1033"/>
        <v>0</v>
      </c>
      <c r="O1135" s="86"/>
      <c r="P1135" s="2"/>
      <c r="Q1135" s="1"/>
      <c r="R1135" s="1"/>
      <c r="S1135" s="119"/>
      <c r="T1135" s="1"/>
      <c r="U1135" s="119"/>
      <c r="V1135" s="41"/>
      <c r="W1135" s="1"/>
    </row>
    <row r="1136" spans="1:23" s="95" customFormat="1" ht="14.25" customHeight="1">
      <c r="A1136" s="367"/>
      <c r="B1136" s="379"/>
      <c r="C1136" s="371"/>
      <c r="D1136" s="349"/>
      <c r="E1136" s="2" t="s">
        <v>3</v>
      </c>
      <c r="F1136" s="2"/>
      <c r="G1136" s="2">
        <v>0.63500000000000001</v>
      </c>
      <c r="H1136" s="303"/>
      <c r="I1136" s="1"/>
      <c r="J1136" s="303"/>
      <c r="K1136" s="1"/>
      <c r="L1136" s="303">
        <v>832.78</v>
      </c>
      <c r="M1136" s="37">
        <f t="shared" si="1032"/>
        <v>528.82000000000005</v>
      </c>
      <c r="N1136" s="37">
        <f>ROUND(M1136,2)</f>
        <v>528.82000000000005</v>
      </c>
      <c r="O1136" s="86"/>
      <c r="P1136" s="2"/>
      <c r="Q1136" s="119"/>
      <c r="R1136" s="1"/>
      <c r="S1136" s="119"/>
      <c r="T1136" s="1"/>
      <c r="U1136" s="119"/>
      <c r="V1136" s="41"/>
      <c r="W1136" s="1"/>
    </row>
    <row r="1137" spans="1:23" s="95" customFormat="1" ht="14.25" customHeight="1">
      <c r="A1137" s="367"/>
      <c r="B1137" s="379"/>
      <c r="C1137" s="371"/>
      <c r="D1137" s="349"/>
      <c r="E1137" s="2" t="s">
        <v>29</v>
      </c>
      <c r="F1137" s="2"/>
      <c r="G1137" s="1">
        <f>SUM(G1133:G1136)</f>
        <v>0.63500000000000001</v>
      </c>
      <c r="H1137" s="303"/>
      <c r="I1137" s="1">
        <f>SUM(I1133:I1136)</f>
        <v>0</v>
      </c>
      <c r="J1137" s="303"/>
      <c r="K1137" s="1">
        <f>SUM(K1133:K1136)</f>
        <v>0</v>
      </c>
      <c r="L1137" s="303"/>
      <c r="M1137" s="1">
        <f>SUM(M1133:M1136)</f>
        <v>528.82000000000005</v>
      </c>
      <c r="N1137" s="1">
        <f>SUM(N1133:N1136)</f>
        <v>528.82000000000005</v>
      </c>
      <c r="O1137" s="86"/>
      <c r="P1137" s="2"/>
      <c r="Q1137" s="119"/>
      <c r="R1137" s="1"/>
      <c r="S1137" s="119"/>
      <c r="T1137" s="1"/>
      <c r="U1137" s="119"/>
      <c r="V1137" s="41"/>
      <c r="W1137" s="1"/>
    </row>
    <row r="1138" spans="1:23" s="95" customFormat="1" ht="14.25" customHeight="1">
      <c r="A1138" s="367"/>
      <c r="B1138" s="379"/>
      <c r="C1138" s="371"/>
      <c r="D1138" s="349" t="s">
        <v>412</v>
      </c>
      <c r="E1138" s="2" t="s">
        <v>0</v>
      </c>
      <c r="F1138" s="2"/>
      <c r="G1138" s="2"/>
      <c r="H1138" s="1"/>
      <c r="I1138" s="1"/>
      <c r="J1138" s="303"/>
      <c r="K1138" s="1"/>
      <c r="L1138" s="303">
        <v>1982.78</v>
      </c>
      <c r="M1138" s="37">
        <f>ROUND(G1138*L1138,2)</f>
        <v>0</v>
      </c>
      <c r="N1138" s="37">
        <f>ROUND(M1138,2)</f>
        <v>0</v>
      </c>
      <c r="O1138" s="86"/>
      <c r="P1138" s="2"/>
      <c r="Q1138" s="1"/>
      <c r="R1138" s="1"/>
      <c r="S1138" s="119"/>
      <c r="T1138" s="1"/>
      <c r="U1138" s="119"/>
      <c r="V1138" s="41"/>
      <c r="W1138" s="1"/>
    </row>
    <row r="1139" spans="1:23" s="95" customFormat="1" ht="14.25" customHeight="1">
      <c r="A1139" s="367"/>
      <c r="B1139" s="379"/>
      <c r="C1139" s="371"/>
      <c r="D1139" s="349"/>
      <c r="E1139" s="2" t="s">
        <v>1</v>
      </c>
      <c r="F1139" s="2"/>
      <c r="G1139" s="2"/>
      <c r="H1139" s="1"/>
      <c r="I1139" s="1"/>
      <c r="J1139" s="303"/>
      <c r="K1139" s="1"/>
      <c r="L1139" s="303">
        <v>1982.78</v>
      </c>
      <c r="M1139" s="37">
        <f t="shared" ref="M1139:M1141" si="1034">ROUND(G1139*L1139,2)</f>
        <v>0</v>
      </c>
      <c r="N1139" s="37">
        <f t="shared" ref="N1139:N1141" si="1035">ROUND(M1139,2)</f>
        <v>0</v>
      </c>
      <c r="O1139" s="86"/>
      <c r="P1139" s="2"/>
      <c r="Q1139" s="1"/>
      <c r="R1139" s="1"/>
      <c r="S1139" s="119"/>
      <c r="T1139" s="1"/>
      <c r="U1139" s="119"/>
      <c r="V1139" s="41"/>
      <c r="W1139" s="1"/>
    </row>
    <row r="1140" spans="1:23" s="95" customFormat="1" ht="14.25" customHeight="1">
      <c r="A1140" s="367"/>
      <c r="B1140" s="379"/>
      <c r="C1140" s="371"/>
      <c r="D1140" s="349"/>
      <c r="E1140" s="2" t="s">
        <v>2</v>
      </c>
      <c r="F1140" s="2"/>
      <c r="G1140" s="2">
        <v>28.16</v>
      </c>
      <c r="H1140" s="1"/>
      <c r="I1140" s="1"/>
      <c r="J1140" s="303"/>
      <c r="K1140" s="1"/>
      <c r="L1140" s="303">
        <v>1982.78</v>
      </c>
      <c r="M1140" s="37">
        <f t="shared" si="1034"/>
        <v>55835.08</v>
      </c>
      <c r="N1140" s="37">
        <f t="shared" si="1035"/>
        <v>55835.08</v>
      </c>
      <c r="O1140" s="86"/>
      <c r="P1140" s="2"/>
      <c r="Q1140" s="1"/>
      <c r="R1140" s="1"/>
      <c r="S1140" s="119"/>
      <c r="T1140" s="1"/>
      <c r="U1140" s="119"/>
      <c r="V1140" s="41"/>
      <c r="W1140" s="1"/>
    </row>
    <row r="1141" spans="1:23" s="95" customFormat="1" ht="14.25" customHeight="1">
      <c r="A1141" s="367"/>
      <c r="B1141" s="379"/>
      <c r="C1141" s="371"/>
      <c r="D1141" s="349"/>
      <c r="E1141" s="2" t="s">
        <v>3</v>
      </c>
      <c r="F1141" s="2"/>
      <c r="G1141" s="2">
        <v>7.5220000000000002</v>
      </c>
      <c r="H1141" s="1"/>
      <c r="I1141" s="1"/>
      <c r="J1141" s="303"/>
      <c r="K1141" s="1"/>
      <c r="L1141" s="303">
        <v>1982.78</v>
      </c>
      <c r="M1141" s="37">
        <f t="shared" si="1034"/>
        <v>14914.47</v>
      </c>
      <c r="N1141" s="37">
        <f t="shared" si="1035"/>
        <v>14914.47</v>
      </c>
      <c r="O1141" s="86"/>
      <c r="P1141" s="2"/>
      <c r="Q1141" s="1"/>
      <c r="R1141" s="1"/>
      <c r="S1141" s="119"/>
      <c r="T1141" s="1"/>
      <c r="U1141" s="119"/>
      <c r="V1141" s="41"/>
      <c r="W1141" s="1"/>
    </row>
    <row r="1142" spans="1:23" s="95" customFormat="1" ht="14.25" customHeight="1">
      <c r="A1142" s="367"/>
      <c r="B1142" s="379"/>
      <c r="C1142" s="371"/>
      <c r="D1142" s="349"/>
      <c r="E1142" s="2" t="s">
        <v>29</v>
      </c>
      <c r="F1142" s="2"/>
      <c r="G1142" s="1">
        <f>SUM(G1138:G1141)</f>
        <v>35.682000000000002</v>
      </c>
      <c r="H1142" s="303"/>
      <c r="I1142" s="1">
        <f>SUM(I1138:I1141)</f>
        <v>0</v>
      </c>
      <c r="J1142" s="303"/>
      <c r="K1142" s="1">
        <f>SUM(K1138:K1141)</f>
        <v>0</v>
      </c>
      <c r="L1142" s="303"/>
      <c r="M1142" s="1">
        <f>SUM(M1138:M1141)</f>
        <v>70749.55</v>
      </c>
      <c r="N1142" s="1">
        <f>SUM(N1138:N1141)</f>
        <v>70749.55</v>
      </c>
      <c r="O1142" s="86"/>
      <c r="P1142" s="2"/>
      <c r="Q1142" s="1"/>
      <c r="R1142" s="1"/>
      <c r="S1142" s="119"/>
      <c r="T1142" s="1"/>
      <c r="U1142" s="119"/>
      <c r="V1142" s="41"/>
      <c r="W1142" s="1"/>
    </row>
    <row r="1143" spans="1:23" s="95" customFormat="1" ht="14.25" customHeight="1">
      <c r="A1143" s="367"/>
      <c r="B1143" s="379"/>
      <c r="C1143" s="371"/>
      <c r="D1143" s="349" t="s">
        <v>413</v>
      </c>
      <c r="E1143" s="2" t="s">
        <v>0</v>
      </c>
      <c r="F1143" s="2"/>
      <c r="G1143" s="2"/>
      <c r="H1143" s="1"/>
      <c r="I1143" s="1"/>
      <c r="J1143" s="303"/>
      <c r="K1143" s="1"/>
      <c r="L1143" s="303">
        <v>1641.12</v>
      </c>
      <c r="M1143" s="37">
        <f t="shared" ref="M1143:M1144" si="1036">ROUND(G1143*L1143,2)</f>
        <v>0</v>
      </c>
      <c r="N1143" s="37">
        <f>ROUND(M1143,2)</f>
        <v>0</v>
      </c>
      <c r="O1143" s="86"/>
      <c r="P1143" s="2"/>
      <c r="Q1143" s="1"/>
      <c r="R1143" s="1"/>
      <c r="S1143" s="119"/>
      <c r="T1143" s="1"/>
      <c r="U1143" s="119"/>
      <c r="V1143" s="41"/>
      <c r="W1143" s="1"/>
    </row>
    <row r="1144" spans="1:23" s="95" customFormat="1" ht="14.25" customHeight="1">
      <c r="A1144" s="367"/>
      <c r="B1144" s="379"/>
      <c r="C1144" s="371"/>
      <c r="D1144" s="349"/>
      <c r="E1144" s="2" t="s">
        <v>1</v>
      </c>
      <c r="F1144" s="2"/>
      <c r="G1144" s="2"/>
      <c r="H1144" s="1"/>
      <c r="I1144" s="1"/>
      <c r="J1144" s="303"/>
      <c r="K1144" s="1"/>
      <c r="L1144" s="303">
        <v>1641.12</v>
      </c>
      <c r="M1144" s="37">
        <f t="shared" si="1036"/>
        <v>0</v>
      </c>
      <c r="N1144" s="37">
        <f t="shared" ref="N1144:N1146" si="1037">ROUND(M1144,2)</f>
        <v>0</v>
      </c>
      <c r="O1144" s="86"/>
      <c r="P1144" s="2"/>
      <c r="Q1144" s="1"/>
      <c r="R1144" s="1"/>
      <c r="S1144" s="119"/>
      <c r="T1144" s="1"/>
      <c r="U1144" s="119"/>
      <c r="V1144" s="41"/>
      <c r="W1144" s="1"/>
    </row>
    <row r="1145" spans="1:23" s="95" customFormat="1" ht="14.25" customHeight="1">
      <c r="A1145" s="367"/>
      <c r="B1145" s="379"/>
      <c r="C1145" s="371"/>
      <c r="D1145" s="349"/>
      <c r="E1145" s="2" t="s">
        <v>2</v>
      </c>
      <c r="F1145" s="2"/>
      <c r="G1145" s="79">
        <v>31.111999999999998</v>
      </c>
      <c r="H1145" s="1"/>
      <c r="I1145" s="1"/>
      <c r="J1145" s="303"/>
      <c r="K1145" s="1"/>
      <c r="L1145" s="303">
        <v>1641.12</v>
      </c>
      <c r="M1145" s="37">
        <f>ROUND(G1145*L1145,2)</f>
        <v>51058.53</v>
      </c>
      <c r="N1145" s="37">
        <f t="shared" si="1037"/>
        <v>51058.53</v>
      </c>
      <c r="O1145" s="86"/>
      <c r="P1145" s="79"/>
      <c r="Q1145" s="1"/>
      <c r="R1145" s="1"/>
      <c r="S1145" s="119"/>
      <c r="T1145" s="1"/>
      <c r="U1145" s="119">
        <v>810.42</v>
      </c>
      <c r="V1145" s="37">
        <f>ROUND(P1145*U1145,2)</f>
        <v>0</v>
      </c>
      <c r="W1145" s="37">
        <f>ROUND(V1145*1.18,2)</f>
        <v>0</v>
      </c>
    </row>
    <row r="1146" spans="1:23" s="95" customFormat="1" ht="14.25" customHeight="1">
      <c r="A1146" s="367"/>
      <c r="B1146" s="379"/>
      <c r="C1146" s="371"/>
      <c r="D1146" s="349"/>
      <c r="E1146" s="2" t="s">
        <v>3</v>
      </c>
      <c r="F1146" s="2"/>
      <c r="G1146" s="2">
        <v>630.33000000000004</v>
      </c>
      <c r="H1146" s="1"/>
      <c r="I1146" s="1"/>
      <c r="J1146" s="303"/>
      <c r="K1146" s="1"/>
      <c r="L1146" s="303">
        <v>1641.12</v>
      </c>
      <c r="M1146" s="37">
        <f>ROUND(G1146*L1146,2)</f>
        <v>1034447.17</v>
      </c>
      <c r="N1146" s="37">
        <f t="shared" si="1037"/>
        <v>1034447.17</v>
      </c>
      <c r="O1146" s="86"/>
      <c r="P1146" s="2"/>
      <c r="Q1146" s="1"/>
      <c r="R1146" s="1"/>
      <c r="S1146" s="119"/>
      <c r="T1146" s="1"/>
      <c r="U1146" s="119">
        <v>810.42</v>
      </c>
      <c r="V1146" s="37">
        <f>ROUND(P1146*U1146,2)</f>
        <v>0</v>
      </c>
      <c r="W1146" s="37">
        <f>ROUND(V1146*1.18,2)</f>
        <v>0</v>
      </c>
    </row>
    <row r="1147" spans="1:23" s="95" customFormat="1" ht="14.25" customHeight="1">
      <c r="A1147" s="367"/>
      <c r="B1147" s="379"/>
      <c r="C1147" s="371"/>
      <c r="D1147" s="349"/>
      <c r="E1147" s="2" t="s">
        <v>29</v>
      </c>
      <c r="F1147" s="2"/>
      <c r="G1147" s="1">
        <f>SUM(G1143:G1146)</f>
        <v>661.44200000000001</v>
      </c>
      <c r="H1147" s="303"/>
      <c r="I1147" s="1">
        <f>SUM(I1143:I1146)</f>
        <v>0</v>
      </c>
      <c r="J1147" s="303"/>
      <c r="K1147" s="1">
        <f>SUM(K1143:K1146)</f>
        <v>0</v>
      </c>
      <c r="L1147" s="303"/>
      <c r="M1147" s="1">
        <f>SUM(M1143:M1146)</f>
        <v>1085505.7</v>
      </c>
      <c r="N1147" s="1">
        <f>SUM(N1143:N1146)</f>
        <v>1085505.7</v>
      </c>
      <c r="O1147" s="86"/>
      <c r="P1147" s="2"/>
      <c r="Q1147" s="1"/>
      <c r="R1147" s="1"/>
      <c r="S1147" s="119"/>
      <c r="T1147" s="1"/>
      <c r="U1147" s="119"/>
      <c r="V1147" s="41"/>
      <c r="W1147" s="1"/>
    </row>
    <row r="1148" spans="1:23" s="95" customFormat="1" ht="14.25" customHeight="1">
      <c r="A1148" s="367"/>
      <c r="B1148" s="379"/>
      <c r="C1148" s="371"/>
      <c r="D1148" s="349" t="s">
        <v>414</v>
      </c>
      <c r="E1148" s="2" t="s">
        <v>0</v>
      </c>
      <c r="F1148" s="2"/>
      <c r="G1148" s="2"/>
      <c r="H1148" s="1"/>
      <c r="I1148" s="1"/>
      <c r="J1148" s="303"/>
      <c r="K1148" s="1"/>
      <c r="L1148" s="303">
        <v>3291.12</v>
      </c>
      <c r="M1148" s="37">
        <f t="shared" ref="M1148:M1151" si="1038">ROUND(G1148*L1148,2)</f>
        <v>0</v>
      </c>
      <c r="N1148" s="37">
        <f>ROUND(M1148,2)</f>
        <v>0</v>
      </c>
      <c r="O1148" s="86"/>
      <c r="P1148" s="2"/>
      <c r="Q1148" s="1"/>
      <c r="R1148" s="1"/>
      <c r="S1148" s="119"/>
      <c r="T1148" s="1"/>
      <c r="U1148" s="119"/>
      <c r="V1148" s="41"/>
      <c r="W1148" s="1"/>
    </row>
    <row r="1149" spans="1:23" s="95" customFormat="1" ht="14.25" customHeight="1">
      <c r="A1149" s="367"/>
      <c r="B1149" s="379"/>
      <c r="C1149" s="371"/>
      <c r="D1149" s="349"/>
      <c r="E1149" s="2" t="s">
        <v>1</v>
      </c>
      <c r="F1149" s="2"/>
      <c r="G1149" s="2"/>
      <c r="H1149" s="1"/>
      <c r="I1149" s="1"/>
      <c r="J1149" s="303"/>
      <c r="K1149" s="1"/>
      <c r="L1149" s="303">
        <v>3291.12</v>
      </c>
      <c r="M1149" s="37">
        <f t="shared" si="1038"/>
        <v>0</v>
      </c>
      <c r="N1149" s="37">
        <f t="shared" ref="N1149:N1151" si="1039">ROUND(M1149,2)</f>
        <v>0</v>
      </c>
      <c r="O1149" s="86"/>
      <c r="P1149" s="2"/>
      <c r="Q1149" s="1"/>
      <c r="R1149" s="1"/>
      <c r="S1149" s="119"/>
      <c r="T1149" s="1"/>
      <c r="U1149" s="119"/>
      <c r="V1149" s="41"/>
      <c r="W1149" s="1"/>
    </row>
    <row r="1150" spans="1:23" s="95" customFormat="1" ht="14.25" customHeight="1">
      <c r="A1150" s="367"/>
      <c r="B1150" s="379"/>
      <c r="C1150" s="371"/>
      <c r="D1150" s="349"/>
      <c r="E1150" s="2" t="s">
        <v>2</v>
      </c>
      <c r="F1150" s="2"/>
      <c r="G1150" s="79">
        <v>10.574999999999999</v>
      </c>
      <c r="H1150" s="1"/>
      <c r="I1150" s="1"/>
      <c r="J1150" s="303"/>
      <c r="K1150" s="1"/>
      <c r="L1150" s="303">
        <v>3291.12</v>
      </c>
      <c r="M1150" s="37">
        <f t="shared" si="1038"/>
        <v>34803.589999999997</v>
      </c>
      <c r="N1150" s="37">
        <f t="shared" si="1039"/>
        <v>34803.589999999997</v>
      </c>
      <c r="O1150" s="86"/>
      <c r="P1150" s="79"/>
      <c r="Q1150" s="1"/>
      <c r="R1150" s="1"/>
      <c r="S1150" s="119"/>
      <c r="T1150" s="1"/>
      <c r="U1150" s="119">
        <v>1649.4</v>
      </c>
      <c r="V1150" s="37">
        <f t="shared" ref="V1150:V1151" si="1040">ROUND(P1150*U1150,2)</f>
        <v>0</v>
      </c>
      <c r="W1150" s="37">
        <f t="shared" ref="W1150:W1151" si="1041">ROUND(V1150*1.18,2)</f>
        <v>0</v>
      </c>
    </row>
    <row r="1151" spans="1:23" s="95" customFormat="1" ht="14.25" customHeight="1">
      <c r="A1151" s="367"/>
      <c r="B1151" s="379"/>
      <c r="C1151" s="371"/>
      <c r="D1151" s="349"/>
      <c r="E1151" s="2" t="s">
        <v>3</v>
      </c>
      <c r="F1151" s="2"/>
      <c r="G1151" s="2">
        <v>179.66200000000001</v>
      </c>
      <c r="H1151" s="1"/>
      <c r="I1151" s="1"/>
      <c r="J1151" s="303"/>
      <c r="K1151" s="1"/>
      <c r="L1151" s="303">
        <v>3291.12</v>
      </c>
      <c r="M1151" s="37">
        <f t="shared" si="1038"/>
        <v>591289.19999999995</v>
      </c>
      <c r="N1151" s="37">
        <f t="shared" si="1039"/>
        <v>591289.19999999995</v>
      </c>
      <c r="O1151" s="86"/>
      <c r="P1151" s="2"/>
      <c r="Q1151" s="1"/>
      <c r="R1151" s="1"/>
      <c r="S1151" s="119"/>
      <c r="T1151" s="1"/>
      <c r="U1151" s="119">
        <v>1649.4</v>
      </c>
      <c r="V1151" s="37">
        <f t="shared" si="1040"/>
        <v>0</v>
      </c>
      <c r="W1151" s="37">
        <f t="shared" si="1041"/>
        <v>0</v>
      </c>
    </row>
    <row r="1152" spans="1:23" s="95" customFormat="1" ht="14.25" customHeight="1">
      <c r="A1152" s="367"/>
      <c r="B1152" s="379"/>
      <c r="C1152" s="372"/>
      <c r="D1152" s="349"/>
      <c r="E1152" s="2" t="s">
        <v>29</v>
      </c>
      <c r="F1152" s="2"/>
      <c r="G1152" s="1">
        <f>SUM(G1148:G1151)</f>
        <v>190.23699999999999</v>
      </c>
      <c r="H1152" s="303"/>
      <c r="I1152" s="1">
        <f>SUM(I1148:I1151)</f>
        <v>0</v>
      </c>
      <c r="J1152" s="303"/>
      <c r="K1152" s="1">
        <f>SUM(K1148:K1151)</f>
        <v>0</v>
      </c>
      <c r="L1152" s="303"/>
      <c r="M1152" s="1">
        <f>SUM(M1148:M1151)</f>
        <v>626092.78999999992</v>
      </c>
      <c r="N1152" s="1">
        <f>SUM(N1148:N1151)</f>
        <v>626092.78999999992</v>
      </c>
      <c r="O1152" s="86"/>
      <c r="P1152" s="2"/>
      <c r="Q1152" s="1"/>
      <c r="R1152" s="1"/>
      <c r="S1152" s="119"/>
      <c r="T1152" s="1"/>
      <c r="U1152" s="119"/>
      <c r="V1152" s="41"/>
      <c r="W1152" s="1"/>
    </row>
    <row r="1153" spans="1:23" s="95" customFormat="1" ht="14.25" customHeight="1">
      <c r="A1153" s="367"/>
      <c r="B1153" s="379"/>
      <c r="C1153" s="361" t="s">
        <v>34</v>
      </c>
      <c r="D1153" s="349" t="s">
        <v>415</v>
      </c>
      <c r="E1153" s="2" t="s">
        <v>0</v>
      </c>
      <c r="F1153" s="2"/>
      <c r="G1153" s="2"/>
      <c r="H1153" s="303"/>
      <c r="I1153" s="1"/>
      <c r="J1153" s="303"/>
      <c r="K1153" s="1"/>
      <c r="L1153" s="303">
        <v>832.78</v>
      </c>
      <c r="M1153" s="37">
        <f>ROUND(G1153*L1153,2)</f>
        <v>0</v>
      </c>
      <c r="N1153" s="37">
        <f>ROUND(M1153,2)</f>
        <v>0</v>
      </c>
      <c r="O1153" s="86"/>
      <c r="P1153" s="2"/>
      <c r="Q1153" s="303"/>
      <c r="R1153" s="1"/>
      <c r="S1153" s="303"/>
      <c r="T1153" s="1"/>
      <c r="U1153" s="303"/>
      <c r="V1153" s="41"/>
      <c r="W1153" s="1"/>
    </row>
    <row r="1154" spans="1:23" s="95" customFormat="1" ht="14.25" customHeight="1">
      <c r="A1154" s="367"/>
      <c r="B1154" s="379"/>
      <c r="C1154" s="371"/>
      <c r="D1154" s="349"/>
      <c r="E1154" s="2" t="s">
        <v>1</v>
      </c>
      <c r="F1154" s="2"/>
      <c r="G1154" s="2"/>
      <c r="H1154" s="303"/>
      <c r="I1154" s="1"/>
      <c r="J1154" s="303"/>
      <c r="K1154" s="1"/>
      <c r="L1154" s="303">
        <v>832.78</v>
      </c>
      <c r="M1154" s="37">
        <f t="shared" ref="M1154:M1156" si="1042">ROUND(G1154*L1154,2)</f>
        <v>0</v>
      </c>
      <c r="N1154" s="37">
        <f t="shared" ref="N1154:N1156" si="1043">ROUND(M1154,2)</f>
        <v>0</v>
      </c>
      <c r="O1154" s="86"/>
      <c r="P1154" s="2"/>
      <c r="Q1154" s="303"/>
      <c r="R1154" s="1"/>
      <c r="S1154" s="303"/>
      <c r="T1154" s="1"/>
      <c r="U1154" s="303"/>
      <c r="V1154" s="41"/>
      <c r="W1154" s="1"/>
    </row>
    <row r="1155" spans="1:23" s="95" customFormat="1" ht="14.25" customHeight="1">
      <c r="A1155" s="367"/>
      <c r="B1155" s="379"/>
      <c r="C1155" s="371"/>
      <c r="D1155" s="349"/>
      <c r="E1155" s="2" t="s">
        <v>2</v>
      </c>
      <c r="F1155" s="2"/>
      <c r="G1155" s="2">
        <v>0</v>
      </c>
      <c r="H1155" s="303"/>
      <c r="I1155" s="1"/>
      <c r="J1155" s="303"/>
      <c r="K1155" s="1"/>
      <c r="L1155" s="303">
        <v>832.78</v>
      </c>
      <c r="M1155" s="37">
        <f t="shared" si="1042"/>
        <v>0</v>
      </c>
      <c r="N1155" s="37">
        <f t="shared" si="1043"/>
        <v>0</v>
      </c>
      <c r="O1155" s="86"/>
      <c r="P1155" s="2"/>
      <c r="Q1155" s="1"/>
      <c r="R1155" s="1"/>
      <c r="S1155" s="303"/>
      <c r="T1155" s="1"/>
      <c r="U1155" s="303"/>
      <c r="V1155" s="41"/>
      <c r="W1155" s="1"/>
    </row>
    <row r="1156" spans="1:23" s="95" customFormat="1" ht="14.25" customHeight="1">
      <c r="A1156" s="367"/>
      <c r="B1156" s="379"/>
      <c r="C1156" s="371"/>
      <c r="D1156" s="349"/>
      <c r="E1156" s="2" t="s">
        <v>3</v>
      </c>
      <c r="F1156" s="2"/>
      <c r="G1156" s="2">
        <v>0.52500000000000002</v>
      </c>
      <c r="H1156" s="303"/>
      <c r="I1156" s="1"/>
      <c r="J1156" s="303"/>
      <c r="K1156" s="1"/>
      <c r="L1156" s="303">
        <v>832.78</v>
      </c>
      <c r="M1156" s="37">
        <f t="shared" si="1042"/>
        <v>437.21</v>
      </c>
      <c r="N1156" s="37">
        <f t="shared" si="1043"/>
        <v>437.21</v>
      </c>
      <c r="O1156" s="86"/>
      <c r="P1156" s="2"/>
      <c r="Q1156" s="303"/>
      <c r="R1156" s="1"/>
      <c r="S1156" s="303"/>
      <c r="T1156" s="1"/>
      <c r="U1156" s="303"/>
      <c r="V1156" s="41"/>
      <c r="W1156" s="1"/>
    </row>
    <row r="1157" spans="1:23" s="95" customFormat="1" ht="14.25" customHeight="1">
      <c r="A1157" s="367"/>
      <c r="B1157" s="379"/>
      <c r="C1157" s="371"/>
      <c r="D1157" s="349"/>
      <c r="E1157" s="2" t="s">
        <v>29</v>
      </c>
      <c r="F1157" s="2"/>
      <c r="G1157" s="1">
        <f>SUM(G1153:G1156)</f>
        <v>0.52500000000000002</v>
      </c>
      <c r="H1157" s="303"/>
      <c r="I1157" s="1">
        <f>SUM(I1153:I1156)</f>
        <v>0</v>
      </c>
      <c r="J1157" s="303"/>
      <c r="K1157" s="1">
        <f>SUM(K1153:K1156)</f>
        <v>0</v>
      </c>
      <c r="L1157" s="303"/>
      <c r="M1157" s="1">
        <f>SUM(M1153:M1156)</f>
        <v>437.21</v>
      </c>
      <c r="N1157" s="1">
        <f>SUM(N1153:N1156)</f>
        <v>437.21</v>
      </c>
      <c r="O1157" s="86"/>
      <c r="P1157" s="2"/>
      <c r="Q1157" s="303"/>
      <c r="R1157" s="1"/>
      <c r="S1157" s="303"/>
      <c r="T1157" s="1"/>
      <c r="U1157" s="303"/>
      <c r="V1157" s="41"/>
      <c r="W1157" s="1"/>
    </row>
    <row r="1158" spans="1:23" s="95" customFormat="1" ht="14.25" customHeight="1">
      <c r="A1158" s="367"/>
      <c r="B1158" s="379"/>
      <c r="C1158" s="371"/>
      <c r="D1158" s="349" t="s">
        <v>416</v>
      </c>
      <c r="E1158" s="2" t="s">
        <v>0</v>
      </c>
      <c r="F1158" s="2"/>
      <c r="G1158" s="2"/>
      <c r="H1158" s="1"/>
      <c r="I1158" s="1"/>
      <c r="J1158" s="303"/>
      <c r="K1158" s="1"/>
      <c r="L1158" s="303">
        <v>1982.78</v>
      </c>
      <c r="M1158" s="37">
        <f>ROUND(G1158*L1158,2)</f>
        <v>0</v>
      </c>
      <c r="N1158" s="37">
        <f>ROUND(M1158,2)</f>
        <v>0</v>
      </c>
      <c r="O1158" s="86"/>
      <c r="P1158" s="2"/>
      <c r="Q1158" s="1"/>
      <c r="R1158" s="1"/>
      <c r="S1158" s="303"/>
      <c r="T1158" s="1"/>
      <c r="U1158" s="303"/>
      <c r="V1158" s="41"/>
      <c r="W1158" s="1"/>
    </row>
    <row r="1159" spans="1:23" s="95" customFormat="1" ht="14.25" customHeight="1">
      <c r="A1159" s="367"/>
      <c r="B1159" s="379"/>
      <c r="C1159" s="371"/>
      <c r="D1159" s="349"/>
      <c r="E1159" s="2" t="s">
        <v>1</v>
      </c>
      <c r="F1159" s="2"/>
      <c r="G1159" s="2"/>
      <c r="H1159" s="1"/>
      <c r="I1159" s="1"/>
      <c r="J1159" s="303"/>
      <c r="K1159" s="1"/>
      <c r="L1159" s="303">
        <v>1982.78</v>
      </c>
      <c r="M1159" s="37">
        <f t="shared" ref="M1159:M1161" si="1044">ROUND(G1159*L1159,2)</f>
        <v>0</v>
      </c>
      <c r="N1159" s="37">
        <f t="shared" ref="N1159:N1161" si="1045">ROUND(M1159,2)</f>
        <v>0</v>
      </c>
      <c r="O1159" s="86"/>
      <c r="P1159" s="2"/>
      <c r="Q1159" s="1"/>
      <c r="R1159" s="1"/>
      <c r="S1159" s="303"/>
      <c r="T1159" s="1"/>
      <c r="U1159" s="303"/>
      <c r="V1159" s="41"/>
      <c r="W1159" s="1"/>
    </row>
    <row r="1160" spans="1:23" s="95" customFormat="1" ht="14.25" customHeight="1">
      <c r="A1160" s="367"/>
      <c r="B1160" s="379"/>
      <c r="C1160" s="371"/>
      <c r="D1160" s="349"/>
      <c r="E1160" s="2" t="s">
        <v>2</v>
      </c>
      <c r="F1160" s="2"/>
      <c r="G1160" s="2">
        <v>30.73</v>
      </c>
      <c r="H1160" s="1"/>
      <c r="I1160" s="1"/>
      <c r="J1160" s="303"/>
      <c r="K1160" s="1"/>
      <c r="L1160" s="303">
        <v>1982.78</v>
      </c>
      <c r="M1160" s="37">
        <f t="shared" si="1044"/>
        <v>60930.83</v>
      </c>
      <c r="N1160" s="37">
        <f t="shared" si="1045"/>
        <v>60930.83</v>
      </c>
      <c r="O1160" s="86"/>
      <c r="P1160" s="2"/>
      <c r="Q1160" s="1"/>
      <c r="R1160" s="1"/>
      <c r="S1160" s="303"/>
      <c r="T1160" s="1"/>
      <c r="U1160" s="303"/>
      <c r="V1160" s="41"/>
      <c r="W1160" s="1"/>
    </row>
    <row r="1161" spans="1:23" s="95" customFormat="1" ht="14.25" customHeight="1">
      <c r="A1161" s="367"/>
      <c r="B1161" s="379"/>
      <c r="C1161" s="371"/>
      <c r="D1161" s="349"/>
      <c r="E1161" s="2" t="s">
        <v>3</v>
      </c>
      <c r="F1161" s="2"/>
      <c r="G1161" s="2">
        <v>11.771000000000001</v>
      </c>
      <c r="H1161" s="1"/>
      <c r="I1161" s="1"/>
      <c r="J1161" s="303"/>
      <c r="K1161" s="1"/>
      <c r="L1161" s="303">
        <v>1982.78</v>
      </c>
      <c r="M1161" s="37">
        <f t="shared" si="1044"/>
        <v>23339.3</v>
      </c>
      <c r="N1161" s="37">
        <f t="shared" si="1045"/>
        <v>23339.3</v>
      </c>
      <c r="O1161" s="86"/>
      <c r="P1161" s="2"/>
      <c r="Q1161" s="1"/>
      <c r="R1161" s="1"/>
      <c r="S1161" s="303"/>
      <c r="T1161" s="1"/>
      <c r="U1161" s="303"/>
      <c r="V1161" s="41"/>
      <c r="W1161" s="1"/>
    </row>
    <row r="1162" spans="1:23" s="95" customFormat="1" ht="14.25" customHeight="1">
      <c r="A1162" s="367"/>
      <c r="B1162" s="379"/>
      <c r="C1162" s="371"/>
      <c r="D1162" s="349"/>
      <c r="E1162" s="2" t="s">
        <v>29</v>
      </c>
      <c r="F1162" s="2"/>
      <c r="G1162" s="1">
        <f>SUM(G1158:G1161)</f>
        <v>42.501000000000005</v>
      </c>
      <c r="H1162" s="303"/>
      <c r="I1162" s="1">
        <f>SUM(I1158:I1161)</f>
        <v>0</v>
      </c>
      <c r="J1162" s="303"/>
      <c r="K1162" s="1">
        <f>SUM(K1158:K1161)</f>
        <v>0</v>
      </c>
      <c r="L1162" s="303"/>
      <c r="M1162" s="1">
        <f>SUM(M1158:M1161)</f>
        <v>84270.13</v>
      </c>
      <c r="N1162" s="1">
        <f>SUM(N1158:N1161)</f>
        <v>84270.13</v>
      </c>
      <c r="O1162" s="86"/>
      <c r="P1162" s="2"/>
      <c r="Q1162" s="1"/>
      <c r="R1162" s="1"/>
      <c r="S1162" s="303"/>
      <c r="T1162" s="1"/>
      <c r="U1162" s="303"/>
      <c r="V1162" s="41"/>
      <c r="W1162" s="1"/>
    </row>
    <row r="1163" spans="1:23" s="95" customFormat="1" ht="14.25" customHeight="1">
      <c r="A1163" s="367"/>
      <c r="B1163" s="379"/>
      <c r="C1163" s="371"/>
      <c r="D1163" s="349" t="s">
        <v>417</v>
      </c>
      <c r="E1163" s="2" t="s">
        <v>0</v>
      </c>
      <c r="F1163" s="2"/>
      <c r="G1163" s="2"/>
      <c r="H1163" s="1"/>
      <c r="I1163" s="1"/>
      <c r="J1163" s="303"/>
      <c r="K1163" s="1"/>
      <c r="L1163" s="303">
        <v>832.78</v>
      </c>
      <c r="M1163" s="37">
        <f t="shared" ref="M1163:M1164" si="1046">ROUND(G1163*L1163,2)</f>
        <v>0</v>
      </c>
      <c r="N1163" s="37">
        <f>ROUND(M1163,2)</f>
        <v>0</v>
      </c>
      <c r="O1163" s="86"/>
      <c r="P1163" s="2"/>
      <c r="Q1163" s="1"/>
      <c r="R1163" s="1"/>
      <c r="S1163" s="303"/>
      <c r="T1163" s="1"/>
      <c r="U1163" s="303"/>
      <c r="V1163" s="41"/>
      <c r="W1163" s="1"/>
    </row>
    <row r="1164" spans="1:23" s="95" customFormat="1" ht="14.25" customHeight="1">
      <c r="A1164" s="367"/>
      <c r="B1164" s="379"/>
      <c r="C1164" s="371"/>
      <c r="D1164" s="349"/>
      <c r="E1164" s="2" t="s">
        <v>1</v>
      </c>
      <c r="F1164" s="2"/>
      <c r="G1164" s="2"/>
      <c r="H1164" s="1"/>
      <c r="I1164" s="1"/>
      <c r="J1164" s="303"/>
      <c r="K1164" s="1"/>
      <c r="L1164" s="303">
        <v>832.78</v>
      </c>
      <c r="M1164" s="37">
        <f t="shared" si="1046"/>
        <v>0</v>
      </c>
      <c r="N1164" s="37">
        <f t="shared" ref="N1164:N1166" si="1047">ROUND(M1164,2)</f>
        <v>0</v>
      </c>
      <c r="O1164" s="86"/>
      <c r="P1164" s="2"/>
      <c r="Q1164" s="1"/>
      <c r="R1164" s="1"/>
      <c r="S1164" s="303"/>
      <c r="T1164" s="1"/>
      <c r="U1164" s="303"/>
      <c r="V1164" s="41"/>
      <c r="W1164" s="1"/>
    </row>
    <row r="1165" spans="1:23" s="95" customFormat="1" ht="14.25" customHeight="1">
      <c r="A1165" s="367"/>
      <c r="B1165" s="379"/>
      <c r="C1165" s="371"/>
      <c r="D1165" s="349"/>
      <c r="E1165" s="2" t="s">
        <v>2</v>
      </c>
      <c r="F1165" s="2"/>
      <c r="G1165" s="79">
        <v>28.922000000000001</v>
      </c>
      <c r="H1165" s="1"/>
      <c r="I1165" s="1"/>
      <c r="J1165" s="303"/>
      <c r="K1165" s="1"/>
      <c r="L1165" s="303">
        <v>832.78</v>
      </c>
      <c r="M1165" s="37">
        <f>ROUND(G1165*L1165,2)</f>
        <v>24085.66</v>
      </c>
      <c r="N1165" s="37">
        <f t="shared" si="1047"/>
        <v>24085.66</v>
      </c>
      <c r="O1165" s="86"/>
      <c r="P1165" s="79"/>
      <c r="Q1165" s="1"/>
      <c r="R1165" s="1"/>
      <c r="S1165" s="303"/>
      <c r="T1165" s="1"/>
      <c r="U1165" s="303">
        <v>810.42</v>
      </c>
      <c r="V1165" s="37">
        <f>ROUND(P1165*U1165,2)</f>
        <v>0</v>
      </c>
      <c r="W1165" s="37">
        <f>ROUND(V1165*1.18,2)</f>
        <v>0</v>
      </c>
    </row>
    <row r="1166" spans="1:23" s="95" customFormat="1" ht="14.25" customHeight="1">
      <c r="A1166" s="367"/>
      <c r="B1166" s="379"/>
      <c r="C1166" s="371"/>
      <c r="D1166" s="349"/>
      <c r="E1166" s="2" t="s">
        <v>3</v>
      </c>
      <c r="F1166" s="2"/>
      <c r="G1166" s="2">
        <v>40.200000000000003</v>
      </c>
      <c r="H1166" s="1"/>
      <c r="I1166" s="1"/>
      <c r="J1166" s="303"/>
      <c r="K1166" s="1"/>
      <c r="L1166" s="303">
        <v>832.78</v>
      </c>
      <c r="M1166" s="37">
        <f>ROUND(G1166*L1166,2)</f>
        <v>33477.760000000002</v>
      </c>
      <c r="N1166" s="37">
        <f t="shared" si="1047"/>
        <v>33477.760000000002</v>
      </c>
      <c r="O1166" s="86"/>
      <c r="P1166" s="2"/>
      <c r="Q1166" s="1"/>
      <c r="R1166" s="1"/>
      <c r="S1166" s="303"/>
      <c r="T1166" s="1"/>
      <c r="U1166" s="303">
        <v>810.42</v>
      </c>
      <c r="V1166" s="37">
        <f>ROUND(P1166*U1166,2)</f>
        <v>0</v>
      </c>
      <c r="W1166" s="37">
        <f>ROUND(V1166*1.18,2)</f>
        <v>0</v>
      </c>
    </row>
    <row r="1167" spans="1:23" s="95" customFormat="1" ht="14.25" customHeight="1">
      <c r="A1167" s="367"/>
      <c r="B1167" s="379"/>
      <c r="C1167" s="371"/>
      <c r="D1167" s="349"/>
      <c r="E1167" s="2" t="s">
        <v>29</v>
      </c>
      <c r="F1167" s="2"/>
      <c r="G1167" s="1">
        <f>SUM(G1163:G1166)</f>
        <v>69.122</v>
      </c>
      <c r="H1167" s="303"/>
      <c r="I1167" s="1">
        <f>SUM(I1163:I1166)</f>
        <v>0</v>
      </c>
      <c r="J1167" s="303"/>
      <c r="K1167" s="1">
        <f>SUM(K1163:K1166)</f>
        <v>0</v>
      </c>
      <c r="L1167" s="303"/>
      <c r="M1167" s="1">
        <f>SUM(M1163:M1166)</f>
        <v>57563.42</v>
      </c>
      <c r="N1167" s="1">
        <f>SUM(N1163:N1166)</f>
        <v>57563.42</v>
      </c>
      <c r="O1167" s="86"/>
      <c r="P1167" s="2"/>
      <c r="Q1167" s="1"/>
      <c r="R1167" s="1"/>
      <c r="S1167" s="303"/>
      <c r="T1167" s="1"/>
      <c r="U1167" s="303"/>
      <c r="V1167" s="41"/>
      <c r="W1167" s="1"/>
    </row>
    <row r="1168" spans="1:23" s="95" customFormat="1" ht="14.25" customHeight="1">
      <c r="A1168" s="367"/>
      <c r="B1168" s="379"/>
      <c r="C1168" s="371"/>
      <c r="D1168" s="349" t="s">
        <v>418</v>
      </c>
      <c r="E1168" s="2" t="s">
        <v>0</v>
      </c>
      <c r="F1168" s="2"/>
      <c r="G1168" s="2"/>
      <c r="H1168" s="1"/>
      <c r="I1168" s="1"/>
      <c r="J1168" s="303"/>
      <c r="K1168" s="1"/>
      <c r="L1168" s="303">
        <v>1982.78</v>
      </c>
      <c r="M1168" s="37">
        <f t="shared" ref="M1168:M1171" si="1048">ROUND(G1168*L1168,2)</f>
        <v>0</v>
      </c>
      <c r="N1168" s="37">
        <f>ROUND(M1168,2)</f>
        <v>0</v>
      </c>
      <c r="O1168" s="86"/>
      <c r="P1168" s="2"/>
      <c r="Q1168" s="1"/>
      <c r="R1168" s="1"/>
      <c r="S1168" s="303"/>
      <c r="T1168" s="1"/>
      <c r="U1168" s="303"/>
      <c r="V1168" s="41"/>
      <c r="W1168" s="1"/>
    </row>
    <row r="1169" spans="1:23" s="95" customFormat="1" ht="14.25" customHeight="1">
      <c r="A1169" s="367"/>
      <c r="B1169" s="379"/>
      <c r="C1169" s="371"/>
      <c r="D1169" s="349"/>
      <c r="E1169" s="2" t="s">
        <v>1</v>
      </c>
      <c r="F1169" s="2"/>
      <c r="G1169" s="2"/>
      <c r="H1169" s="1"/>
      <c r="I1169" s="1"/>
      <c r="J1169" s="303"/>
      <c r="K1169" s="1"/>
      <c r="L1169" s="303">
        <v>1982.78</v>
      </c>
      <c r="M1169" s="37">
        <f t="shared" si="1048"/>
        <v>0</v>
      </c>
      <c r="N1169" s="37">
        <f t="shared" ref="N1169:N1171" si="1049">ROUND(M1169,2)</f>
        <v>0</v>
      </c>
      <c r="O1169" s="86"/>
      <c r="P1169" s="2"/>
      <c r="Q1169" s="1"/>
      <c r="R1169" s="1"/>
      <c r="S1169" s="303"/>
      <c r="T1169" s="1"/>
      <c r="U1169" s="303"/>
      <c r="V1169" s="41"/>
      <c r="W1169" s="1"/>
    </row>
    <row r="1170" spans="1:23" s="95" customFormat="1" ht="14.25" customHeight="1">
      <c r="A1170" s="367"/>
      <c r="B1170" s="379"/>
      <c r="C1170" s="371"/>
      <c r="D1170" s="349"/>
      <c r="E1170" s="2" t="s">
        <v>2</v>
      </c>
      <c r="F1170" s="2"/>
      <c r="G1170" s="79">
        <v>11.816000000000001</v>
      </c>
      <c r="H1170" s="1"/>
      <c r="I1170" s="1"/>
      <c r="J1170" s="303"/>
      <c r="K1170" s="1"/>
      <c r="L1170" s="303">
        <v>1982.78</v>
      </c>
      <c r="M1170" s="37">
        <f t="shared" si="1048"/>
        <v>23428.53</v>
      </c>
      <c r="N1170" s="37">
        <f t="shared" si="1049"/>
        <v>23428.53</v>
      </c>
      <c r="O1170" s="86"/>
      <c r="P1170" s="79"/>
      <c r="Q1170" s="1"/>
      <c r="R1170" s="1"/>
      <c r="S1170" s="303"/>
      <c r="T1170" s="1"/>
      <c r="U1170" s="303">
        <v>1649.4</v>
      </c>
      <c r="V1170" s="37">
        <f t="shared" ref="V1170:V1171" si="1050">ROUND(P1170*U1170,2)</f>
        <v>0</v>
      </c>
      <c r="W1170" s="37">
        <f t="shared" ref="W1170:W1171" si="1051">ROUND(V1170*1.18,2)</f>
        <v>0</v>
      </c>
    </row>
    <row r="1171" spans="1:23" s="95" customFormat="1" ht="14.25" customHeight="1">
      <c r="A1171" s="367"/>
      <c r="B1171" s="379"/>
      <c r="C1171" s="371"/>
      <c r="D1171" s="349"/>
      <c r="E1171" s="2" t="s">
        <v>3</v>
      </c>
      <c r="F1171" s="2"/>
      <c r="G1171" s="2">
        <v>70.2</v>
      </c>
      <c r="H1171" s="1"/>
      <c r="I1171" s="1"/>
      <c r="J1171" s="303"/>
      <c r="K1171" s="1"/>
      <c r="L1171" s="303">
        <v>1982.78</v>
      </c>
      <c r="M1171" s="37">
        <f t="shared" si="1048"/>
        <v>139191.16</v>
      </c>
      <c r="N1171" s="37">
        <f t="shared" si="1049"/>
        <v>139191.16</v>
      </c>
      <c r="O1171" s="86"/>
      <c r="P1171" s="2"/>
      <c r="Q1171" s="1"/>
      <c r="R1171" s="1"/>
      <c r="S1171" s="303"/>
      <c r="T1171" s="1"/>
      <c r="U1171" s="303">
        <v>1649.4</v>
      </c>
      <c r="V1171" s="37">
        <f t="shared" si="1050"/>
        <v>0</v>
      </c>
      <c r="W1171" s="37">
        <f t="shared" si="1051"/>
        <v>0</v>
      </c>
    </row>
    <row r="1172" spans="1:23" s="95" customFormat="1" ht="14.25" customHeight="1">
      <c r="A1172" s="367"/>
      <c r="B1172" s="379"/>
      <c r="C1172" s="371"/>
      <c r="D1172" s="349"/>
      <c r="E1172" s="2" t="s">
        <v>29</v>
      </c>
      <c r="F1172" s="2"/>
      <c r="G1172" s="1">
        <f>SUM(G1168:G1171)</f>
        <v>82.016000000000005</v>
      </c>
      <c r="H1172" s="303"/>
      <c r="I1172" s="1">
        <f>SUM(I1168:I1171)</f>
        <v>0</v>
      </c>
      <c r="J1172" s="303"/>
      <c r="K1172" s="1">
        <f>SUM(K1168:K1171)</f>
        <v>0</v>
      </c>
      <c r="L1172" s="303"/>
      <c r="M1172" s="1">
        <f>SUM(M1168:M1171)</f>
        <v>162619.69</v>
      </c>
      <c r="N1172" s="1">
        <f>SUM(N1168:N1171)</f>
        <v>162619.69</v>
      </c>
      <c r="O1172" s="86"/>
      <c r="P1172" s="2"/>
      <c r="Q1172" s="1"/>
      <c r="R1172" s="1"/>
      <c r="S1172" s="303"/>
      <c r="T1172" s="1"/>
      <c r="U1172" s="303"/>
      <c r="V1172" s="41"/>
      <c r="W1172" s="1"/>
    </row>
    <row r="1173" spans="1:23" s="95" customFormat="1" ht="14.25" customHeight="1">
      <c r="A1173" s="367"/>
      <c r="B1173" s="379"/>
      <c r="C1173" s="371"/>
      <c r="D1173" s="349" t="s">
        <v>419</v>
      </c>
      <c r="E1173" s="2" t="s">
        <v>0</v>
      </c>
      <c r="F1173" s="2"/>
      <c r="G1173" s="2"/>
      <c r="H1173" s="1"/>
      <c r="I1173" s="1"/>
      <c r="J1173" s="303"/>
      <c r="K1173" s="1"/>
      <c r="L1173" s="303">
        <v>1641.12</v>
      </c>
      <c r="M1173" s="37">
        <f t="shared" ref="M1173:M1174" si="1052">ROUND(G1173*L1173,2)</f>
        <v>0</v>
      </c>
      <c r="N1173" s="37">
        <f>ROUND(M1173,2)</f>
        <v>0</v>
      </c>
      <c r="O1173" s="86"/>
      <c r="P1173" s="2"/>
      <c r="Q1173" s="1"/>
      <c r="R1173" s="1"/>
      <c r="S1173" s="303"/>
      <c r="T1173" s="1"/>
      <c r="U1173" s="303"/>
      <c r="V1173" s="41"/>
      <c r="W1173" s="1"/>
    </row>
    <row r="1174" spans="1:23" s="95" customFormat="1" ht="14.25" customHeight="1">
      <c r="A1174" s="367"/>
      <c r="B1174" s="379"/>
      <c r="C1174" s="371"/>
      <c r="D1174" s="349"/>
      <c r="E1174" s="2" t="s">
        <v>1</v>
      </c>
      <c r="F1174" s="2"/>
      <c r="G1174" s="2"/>
      <c r="H1174" s="1"/>
      <c r="I1174" s="1"/>
      <c r="J1174" s="303"/>
      <c r="K1174" s="1"/>
      <c r="L1174" s="303">
        <v>1641.12</v>
      </c>
      <c r="M1174" s="37">
        <f t="shared" si="1052"/>
        <v>0</v>
      </c>
      <c r="N1174" s="37">
        <f t="shared" ref="N1174:N1176" si="1053">ROUND(M1174,2)</f>
        <v>0</v>
      </c>
      <c r="O1174" s="86"/>
      <c r="P1174" s="2"/>
      <c r="Q1174" s="1"/>
      <c r="R1174" s="1"/>
      <c r="S1174" s="303"/>
      <c r="T1174" s="1"/>
      <c r="U1174" s="303"/>
      <c r="V1174" s="41"/>
      <c r="W1174" s="1"/>
    </row>
    <row r="1175" spans="1:23" s="95" customFormat="1" ht="14.25" customHeight="1">
      <c r="A1175" s="367"/>
      <c r="B1175" s="379"/>
      <c r="C1175" s="371"/>
      <c r="D1175" s="349"/>
      <c r="E1175" s="2" t="s">
        <v>2</v>
      </c>
      <c r="F1175" s="2"/>
      <c r="G1175" s="79">
        <v>28.922000000000001</v>
      </c>
      <c r="H1175" s="1"/>
      <c r="I1175" s="1"/>
      <c r="J1175" s="303"/>
      <c r="K1175" s="1"/>
      <c r="L1175" s="303">
        <v>1641.12</v>
      </c>
      <c r="M1175" s="37">
        <f>ROUND(G1175*L1175,2)</f>
        <v>47464.47</v>
      </c>
      <c r="N1175" s="37">
        <f t="shared" si="1053"/>
        <v>47464.47</v>
      </c>
      <c r="O1175" s="86"/>
      <c r="P1175" s="79"/>
      <c r="Q1175" s="1"/>
      <c r="R1175" s="1"/>
      <c r="S1175" s="303"/>
      <c r="T1175" s="1"/>
      <c r="U1175" s="303">
        <v>810.42</v>
      </c>
      <c r="V1175" s="37">
        <f>ROUND(P1175*U1175,2)</f>
        <v>0</v>
      </c>
      <c r="W1175" s="37">
        <f>ROUND(V1175*1.18,2)</f>
        <v>0</v>
      </c>
    </row>
    <row r="1176" spans="1:23" s="95" customFormat="1" ht="14.25" customHeight="1">
      <c r="A1176" s="367"/>
      <c r="B1176" s="379"/>
      <c r="C1176" s="371"/>
      <c r="D1176" s="349"/>
      <c r="E1176" s="2" t="s">
        <v>3</v>
      </c>
      <c r="F1176" s="2"/>
      <c r="G1176" s="2">
        <v>130.19999999999999</v>
      </c>
      <c r="H1176" s="1"/>
      <c r="I1176" s="1"/>
      <c r="J1176" s="303"/>
      <c r="K1176" s="1"/>
      <c r="L1176" s="303">
        <v>1641.12</v>
      </c>
      <c r="M1176" s="37">
        <f>ROUND(G1176*L1176,2)</f>
        <v>213673.82</v>
      </c>
      <c r="N1176" s="37">
        <f t="shared" si="1053"/>
        <v>213673.82</v>
      </c>
      <c r="O1176" s="86"/>
      <c r="P1176" s="2"/>
      <c r="Q1176" s="1"/>
      <c r="R1176" s="1"/>
      <c r="S1176" s="303"/>
      <c r="T1176" s="1"/>
      <c r="U1176" s="303">
        <v>810.42</v>
      </c>
      <c r="V1176" s="37">
        <f>ROUND(P1176*U1176,2)</f>
        <v>0</v>
      </c>
      <c r="W1176" s="37">
        <f>ROUND(V1176*1.18,2)</f>
        <v>0</v>
      </c>
    </row>
    <row r="1177" spans="1:23" s="95" customFormat="1" ht="14.25" customHeight="1">
      <c r="A1177" s="367"/>
      <c r="B1177" s="379"/>
      <c r="C1177" s="371"/>
      <c r="D1177" s="349"/>
      <c r="E1177" s="2" t="s">
        <v>29</v>
      </c>
      <c r="F1177" s="2"/>
      <c r="G1177" s="1">
        <f>SUM(G1173:G1176)</f>
        <v>159.12199999999999</v>
      </c>
      <c r="H1177" s="303"/>
      <c r="I1177" s="1">
        <f>SUM(I1173:I1176)</f>
        <v>0</v>
      </c>
      <c r="J1177" s="303"/>
      <c r="K1177" s="1">
        <f>SUM(K1173:K1176)</f>
        <v>0</v>
      </c>
      <c r="L1177" s="303"/>
      <c r="M1177" s="1">
        <f>SUM(M1173:M1176)</f>
        <v>261138.29</v>
      </c>
      <c r="N1177" s="1">
        <f>SUM(N1173:N1176)</f>
        <v>261138.29</v>
      </c>
      <c r="O1177" s="86"/>
      <c r="P1177" s="2"/>
      <c r="Q1177" s="1"/>
      <c r="R1177" s="1"/>
      <c r="S1177" s="303"/>
      <c r="T1177" s="1"/>
      <c r="U1177" s="303"/>
      <c r="V1177" s="41"/>
      <c r="W1177" s="1"/>
    </row>
    <row r="1178" spans="1:23" s="95" customFormat="1" ht="14.25" customHeight="1">
      <c r="A1178" s="367"/>
      <c r="B1178" s="379"/>
      <c r="C1178" s="371"/>
      <c r="D1178" s="349" t="s">
        <v>420</v>
      </c>
      <c r="E1178" s="2" t="s">
        <v>0</v>
      </c>
      <c r="F1178" s="2"/>
      <c r="G1178" s="2"/>
      <c r="H1178" s="1"/>
      <c r="I1178" s="1"/>
      <c r="J1178" s="303"/>
      <c r="K1178" s="1"/>
      <c r="L1178" s="303">
        <v>3291.12</v>
      </c>
      <c r="M1178" s="37">
        <f t="shared" ref="M1178:M1181" si="1054">ROUND(G1178*L1178,2)</f>
        <v>0</v>
      </c>
      <c r="N1178" s="37">
        <f>ROUND(M1178,2)</f>
        <v>0</v>
      </c>
      <c r="O1178" s="86"/>
      <c r="P1178" s="2"/>
      <c r="Q1178" s="1"/>
      <c r="R1178" s="1"/>
      <c r="S1178" s="303"/>
      <c r="T1178" s="1"/>
      <c r="U1178" s="303"/>
      <c r="V1178" s="41"/>
      <c r="W1178" s="1"/>
    </row>
    <row r="1179" spans="1:23" s="95" customFormat="1" ht="14.25" customHeight="1">
      <c r="A1179" s="367"/>
      <c r="B1179" s="379"/>
      <c r="C1179" s="371"/>
      <c r="D1179" s="349"/>
      <c r="E1179" s="2" t="s">
        <v>1</v>
      </c>
      <c r="F1179" s="2"/>
      <c r="G1179" s="2"/>
      <c r="H1179" s="1"/>
      <c r="I1179" s="1"/>
      <c r="J1179" s="303"/>
      <c r="K1179" s="1"/>
      <c r="L1179" s="303">
        <v>3291.12</v>
      </c>
      <c r="M1179" s="37">
        <f t="shared" si="1054"/>
        <v>0</v>
      </c>
      <c r="N1179" s="37">
        <f t="shared" ref="N1179:N1181" si="1055">ROUND(M1179,2)</f>
        <v>0</v>
      </c>
      <c r="O1179" s="86"/>
      <c r="P1179" s="2"/>
      <c r="Q1179" s="1"/>
      <c r="R1179" s="1"/>
      <c r="S1179" s="303"/>
      <c r="T1179" s="1"/>
      <c r="U1179" s="303"/>
      <c r="V1179" s="41"/>
      <c r="W1179" s="1"/>
    </row>
    <row r="1180" spans="1:23" s="95" customFormat="1" ht="14.25" customHeight="1">
      <c r="A1180" s="367"/>
      <c r="B1180" s="379"/>
      <c r="C1180" s="371"/>
      <c r="D1180" s="349"/>
      <c r="E1180" s="2" t="s">
        <v>2</v>
      </c>
      <c r="F1180" s="2"/>
      <c r="G1180" s="79">
        <v>11.816000000000001</v>
      </c>
      <c r="H1180" s="1"/>
      <c r="I1180" s="1"/>
      <c r="J1180" s="303"/>
      <c r="K1180" s="1"/>
      <c r="L1180" s="303">
        <v>3291.12</v>
      </c>
      <c r="M1180" s="37">
        <f t="shared" si="1054"/>
        <v>38887.870000000003</v>
      </c>
      <c r="N1180" s="37">
        <f t="shared" si="1055"/>
        <v>38887.870000000003</v>
      </c>
      <c r="O1180" s="86"/>
      <c r="P1180" s="79"/>
      <c r="Q1180" s="1"/>
      <c r="R1180" s="1"/>
      <c r="S1180" s="303"/>
      <c r="T1180" s="1"/>
      <c r="U1180" s="303">
        <v>1649.4</v>
      </c>
      <c r="V1180" s="37">
        <f t="shared" ref="V1180:V1181" si="1056">ROUND(P1180*U1180,2)</f>
        <v>0</v>
      </c>
      <c r="W1180" s="37">
        <f t="shared" ref="W1180:W1181" si="1057">ROUND(V1180*1.18,2)</f>
        <v>0</v>
      </c>
    </row>
    <row r="1181" spans="1:23" s="95" customFormat="1" ht="14.25" customHeight="1">
      <c r="A1181" s="367"/>
      <c r="B1181" s="379"/>
      <c r="C1181" s="371"/>
      <c r="D1181" s="349"/>
      <c r="E1181" s="2" t="s">
        <v>3</v>
      </c>
      <c r="F1181" s="2"/>
      <c r="G1181" s="2">
        <v>140.19999999999999</v>
      </c>
      <c r="H1181" s="1"/>
      <c r="I1181" s="1"/>
      <c r="J1181" s="303"/>
      <c r="K1181" s="1"/>
      <c r="L1181" s="303">
        <v>3291.12</v>
      </c>
      <c r="M1181" s="37">
        <f t="shared" si="1054"/>
        <v>461415.02</v>
      </c>
      <c r="N1181" s="37">
        <f t="shared" si="1055"/>
        <v>461415.02</v>
      </c>
      <c r="O1181" s="86"/>
      <c r="P1181" s="2"/>
      <c r="Q1181" s="1"/>
      <c r="R1181" s="1"/>
      <c r="S1181" s="303"/>
      <c r="T1181" s="1"/>
      <c r="U1181" s="303">
        <v>1649.4</v>
      </c>
      <c r="V1181" s="37">
        <f t="shared" si="1056"/>
        <v>0</v>
      </c>
      <c r="W1181" s="37">
        <f t="shared" si="1057"/>
        <v>0</v>
      </c>
    </row>
    <row r="1182" spans="1:23" s="95" customFormat="1" ht="14.25" customHeight="1">
      <c r="A1182" s="367"/>
      <c r="B1182" s="379"/>
      <c r="C1182" s="372"/>
      <c r="D1182" s="349"/>
      <c r="E1182" s="2" t="s">
        <v>29</v>
      </c>
      <c r="F1182" s="2"/>
      <c r="G1182" s="1">
        <f>SUM(G1178:G1181)</f>
        <v>152.01599999999999</v>
      </c>
      <c r="H1182" s="303"/>
      <c r="I1182" s="1">
        <f>SUM(I1178:I1181)</f>
        <v>0</v>
      </c>
      <c r="J1182" s="303"/>
      <c r="K1182" s="1">
        <f>SUM(K1178:K1181)</f>
        <v>0</v>
      </c>
      <c r="L1182" s="303"/>
      <c r="M1182" s="1">
        <f>SUM(M1178:M1181)</f>
        <v>500302.89</v>
      </c>
      <c r="N1182" s="1">
        <f>SUM(N1178:N1181)</f>
        <v>500302.89</v>
      </c>
      <c r="O1182" s="86"/>
      <c r="P1182" s="2"/>
      <c r="Q1182" s="1"/>
      <c r="R1182" s="1"/>
      <c r="S1182" s="303"/>
      <c r="T1182" s="1"/>
      <c r="U1182" s="303"/>
      <c r="V1182" s="41"/>
      <c r="W1182" s="1"/>
    </row>
    <row r="1183" spans="1:23" s="95" customFormat="1" ht="14.25" customHeight="1">
      <c r="A1183" s="367"/>
      <c r="B1183" s="379"/>
      <c r="C1183" s="361" t="s">
        <v>31</v>
      </c>
      <c r="D1183" s="349" t="s">
        <v>137</v>
      </c>
      <c r="E1183" s="2" t="s">
        <v>0</v>
      </c>
      <c r="F1183" s="2"/>
      <c r="G1183" s="2"/>
      <c r="H1183" s="1"/>
      <c r="I1183" s="1"/>
      <c r="J1183" s="303"/>
      <c r="K1183" s="1"/>
      <c r="L1183" s="303">
        <v>832.78</v>
      </c>
      <c r="M1183" s="37">
        <f t="shared" ref="M1183:M1184" si="1058">ROUND(G1183*L1183,2)</f>
        <v>0</v>
      </c>
      <c r="N1183" s="37">
        <f>ROUND(M1183,2)</f>
        <v>0</v>
      </c>
      <c r="O1183" s="86"/>
      <c r="P1183" s="2"/>
      <c r="Q1183" s="1"/>
      <c r="R1183" s="1"/>
      <c r="S1183" s="119"/>
      <c r="T1183" s="1"/>
      <c r="U1183" s="119"/>
      <c r="V1183" s="41"/>
      <c r="W1183" s="1"/>
    </row>
    <row r="1184" spans="1:23" s="95" customFormat="1" ht="14.25" customHeight="1">
      <c r="A1184" s="367"/>
      <c r="B1184" s="379"/>
      <c r="C1184" s="362"/>
      <c r="D1184" s="349"/>
      <c r="E1184" s="2" t="s">
        <v>1</v>
      </c>
      <c r="F1184" s="2"/>
      <c r="G1184" s="2"/>
      <c r="H1184" s="1"/>
      <c r="I1184" s="1"/>
      <c r="J1184" s="303"/>
      <c r="K1184" s="1"/>
      <c r="L1184" s="303">
        <v>832.78</v>
      </c>
      <c r="M1184" s="37">
        <f t="shared" si="1058"/>
        <v>0</v>
      </c>
      <c r="N1184" s="37">
        <f t="shared" ref="N1184:N1186" si="1059">ROUND(M1184,2)</f>
        <v>0</v>
      </c>
      <c r="O1184" s="86"/>
      <c r="P1184" s="2"/>
      <c r="Q1184" s="1"/>
      <c r="R1184" s="1"/>
      <c r="S1184" s="119"/>
      <c r="T1184" s="1"/>
      <c r="U1184" s="119"/>
      <c r="V1184" s="41"/>
      <c r="W1184" s="1"/>
    </row>
    <row r="1185" spans="1:23" s="95" customFormat="1" ht="14.25" customHeight="1">
      <c r="A1185" s="367"/>
      <c r="B1185" s="379"/>
      <c r="C1185" s="362"/>
      <c r="D1185" s="349"/>
      <c r="E1185" s="2" t="s">
        <v>2</v>
      </c>
      <c r="F1185" s="2"/>
      <c r="G1185" s="2">
        <v>0</v>
      </c>
      <c r="H1185" s="1"/>
      <c r="I1185" s="1"/>
      <c r="J1185" s="303"/>
      <c r="K1185" s="1"/>
      <c r="L1185" s="303">
        <v>832.78</v>
      </c>
      <c r="M1185" s="37">
        <f>ROUND(G1185*L1185,2)</f>
        <v>0</v>
      </c>
      <c r="N1185" s="37">
        <f t="shared" si="1059"/>
        <v>0</v>
      </c>
      <c r="O1185" s="86"/>
      <c r="P1185" s="2"/>
      <c r="Q1185" s="1"/>
      <c r="R1185" s="1"/>
      <c r="S1185" s="119"/>
      <c r="T1185" s="1"/>
      <c r="U1185" s="119">
        <v>810.42</v>
      </c>
      <c r="V1185" s="37">
        <f>ROUND(P1185*U1185,2)</f>
        <v>0</v>
      </c>
      <c r="W1185" s="37">
        <f>ROUND(V1185*1.18,2)</f>
        <v>0</v>
      </c>
    </row>
    <row r="1186" spans="1:23" s="95" customFormat="1" ht="14.25" customHeight="1">
      <c r="A1186" s="367"/>
      <c r="B1186" s="379"/>
      <c r="C1186" s="362"/>
      <c r="D1186" s="349"/>
      <c r="E1186" s="2" t="s">
        <v>3</v>
      </c>
      <c r="F1186" s="2"/>
      <c r="G1186" s="2">
        <v>0</v>
      </c>
      <c r="H1186" s="1"/>
      <c r="I1186" s="1"/>
      <c r="J1186" s="303"/>
      <c r="K1186" s="1"/>
      <c r="L1186" s="303">
        <v>832.78</v>
      </c>
      <c r="M1186" s="37">
        <f t="shared" ref="M1186" si="1060">ROUND(G1186*L1186,2)</f>
        <v>0</v>
      </c>
      <c r="N1186" s="37">
        <f t="shared" si="1059"/>
        <v>0</v>
      </c>
      <c r="O1186" s="86"/>
      <c r="P1186" s="2"/>
      <c r="Q1186" s="1"/>
      <c r="R1186" s="1"/>
      <c r="S1186" s="119"/>
      <c r="T1186" s="1"/>
      <c r="U1186" s="119"/>
      <c r="V1186" s="41"/>
      <c r="W1186" s="1"/>
    </row>
    <row r="1187" spans="1:23" s="95" customFormat="1" ht="14.25" customHeight="1">
      <c r="A1187" s="367"/>
      <c r="B1187" s="379"/>
      <c r="C1187" s="362"/>
      <c r="D1187" s="349"/>
      <c r="E1187" s="2" t="s">
        <v>29</v>
      </c>
      <c r="F1187" s="2"/>
      <c r="G1187" s="1">
        <f>SUM(G1183:G1186)</f>
        <v>0</v>
      </c>
      <c r="H1187" s="303"/>
      <c r="I1187" s="1">
        <f>SUM(I1183:I1186)</f>
        <v>0</v>
      </c>
      <c r="J1187" s="303"/>
      <c r="K1187" s="1">
        <f>SUM(K1183:K1186)</f>
        <v>0</v>
      </c>
      <c r="L1187" s="303"/>
      <c r="M1187" s="1">
        <f>SUM(M1183:M1186)</f>
        <v>0</v>
      </c>
      <c r="N1187" s="1">
        <f>SUM(N1183:N1186)</f>
        <v>0</v>
      </c>
      <c r="O1187" s="86"/>
      <c r="P1187" s="2"/>
      <c r="Q1187" s="1"/>
      <c r="R1187" s="1"/>
      <c r="S1187" s="119"/>
      <c r="T1187" s="1"/>
      <c r="U1187" s="119"/>
      <c r="V1187" s="41"/>
      <c r="W1187" s="1"/>
    </row>
    <row r="1188" spans="1:23" s="95" customFormat="1" ht="14.25" customHeight="1">
      <c r="A1188" s="367"/>
      <c r="B1188" s="379"/>
      <c r="C1188" s="362"/>
      <c r="D1188" s="349" t="s">
        <v>136</v>
      </c>
      <c r="E1188" s="2" t="s">
        <v>0</v>
      </c>
      <c r="F1188" s="2"/>
      <c r="G1188" s="2"/>
      <c r="H1188" s="1"/>
      <c r="I1188" s="1"/>
      <c r="J1188" s="1"/>
      <c r="K1188" s="1"/>
      <c r="L1188" s="303">
        <v>1982.78</v>
      </c>
      <c r="M1188" s="37">
        <f t="shared" ref="M1188:M1189" si="1061">ROUND(G1188*L1188,2)</f>
        <v>0</v>
      </c>
      <c r="N1188" s="37">
        <f>ROUND(M1188,2)</f>
        <v>0</v>
      </c>
      <c r="O1188" s="86"/>
      <c r="P1188" s="2"/>
      <c r="Q1188" s="1"/>
      <c r="R1188" s="1"/>
      <c r="S1188" s="119"/>
      <c r="T1188" s="1"/>
      <c r="U1188" s="119"/>
      <c r="V1188" s="41"/>
      <c r="W1188" s="1"/>
    </row>
    <row r="1189" spans="1:23" s="95" customFormat="1" ht="14.25" customHeight="1">
      <c r="A1189" s="367"/>
      <c r="B1189" s="379"/>
      <c r="C1189" s="362"/>
      <c r="D1189" s="349"/>
      <c r="E1189" s="2" t="s">
        <v>1</v>
      </c>
      <c r="F1189" s="2"/>
      <c r="G1189" s="2"/>
      <c r="H1189" s="1"/>
      <c r="I1189" s="1"/>
      <c r="J1189" s="1"/>
      <c r="K1189" s="1"/>
      <c r="L1189" s="303">
        <v>1982.78</v>
      </c>
      <c r="M1189" s="37">
        <f t="shared" si="1061"/>
        <v>0</v>
      </c>
      <c r="N1189" s="37">
        <f t="shared" ref="N1189:N1191" si="1062">ROUND(M1189,2)</f>
        <v>0</v>
      </c>
      <c r="O1189" s="86"/>
      <c r="P1189" s="2"/>
      <c r="Q1189" s="1"/>
      <c r="R1189" s="1"/>
      <c r="S1189" s="119"/>
      <c r="T1189" s="1"/>
      <c r="U1189" s="119"/>
      <c r="V1189" s="41"/>
      <c r="W1189" s="1"/>
    </row>
    <row r="1190" spans="1:23" s="95" customFormat="1" ht="14.25" customHeight="1">
      <c r="A1190" s="367"/>
      <c r="B1190" s="379"/>
      <c r="C1190" s="362"/>
      <c r="D1190" s="349"/>
      <c r="E1190" s="2" t="s">
        <v>2</v>
      </c>
      <c r="F1190" s="2"/>
      <c r="G1190" s="2">
        <v>0</v>
      </c>
      <c r="H1190" s="1"/>
      <c r="I1190" s="1"/>
      <c r="J1190" s="1"/>
      <c r="K1190" s="1"/>
      <c r="L1190" s="303">
        <v>1982.78</v>
      </c>
      <c r="M1190" s="37">
        <f>ROUND(G1190*L1190,2)</f>
        <v>0</v>
      </c>
      <c r="N1190" s="37">
        <f t="shared" si="1062"/>
        <v>0</v>
      </c>
      <c r="O1190" s="86"/>
      <c r="P1190" s="2"/>
      <c r="Q1190" s="1"/>
      <c r="R1190" s="1"/>
      <c r="S1190" s="119"/>
      <c r="T1190" s="1"/>
      <c r="U1190" s="119">
        <v>1649.4</v>
      </c>
      <c r="V1190" s="37">
        <f>ROUND(P1190*U1190,2)</f>
        <v>0</v>
      </c>
      <c r="W1190" s="37">
        <f>ROUND(V1190*1.18,2)</f>
        <v>0</v>
      </c>
    </row>
    <row r="1191" spans="1:23" s="95" customFormat="1" ht="14.25" customHeight="1">
      <c r="A1191" s="367"/>
      <c r="B1191" s="379"/>
      <c r="C1191" s="362"/>
      <c r="D1191" s="349"/>
      <c r="E1191" s="2" t="s">
        <v>3</v>
      </c>
      <c r="F1191" s="2"/>
      <c r="G1191" s="2">
        <v>0</v>
      </c>
      <c r="H1191" s="1"/>
      <c r="I1191" s="1"/>
      <c r="J1191" s="1"/>
      <c r="K1191" s="1"/>
      <c r="L1191" s="303">
        <v>1982.78</v>
      </c>
      <c r="M1191" s="37">
        <f t="shared" ref="M1191" si="1063">ROUND(G1191*L1191,2)</f>
        <v>0</v>
      </c>
      <c r="N1191" s="37">
        <f t="shared" si="1062"/>
        <v>0</v>
      </c>
      <c r="O1191" s="86"/>
      <c r="P1191" s="2"/>
      <c r="Q1191" s="1"/>
      <c r="R1191" s="1"/>
      <c r="S1191" s="119"/>
      <c r="T1191" s="1"/>
      <c r="U1191" s="119"/>
      <c r="V1191" s="41"/>
      <c r="W1191" s="1"/>
    </row>
    <row r="1192" spans="1:23" s="95" customFormat="1" ht="14.25" customHeight="1">
      <c r="A1192" s="367"/>
      <c r="B1192" s="379"/>
      <c r="C1192" s="363"/>
      <c r="D1192" s="349"/>
      <c r="E1192" s="2" t="s">
        <v>29</v>
      </c>
      <c r="F1192" s="2"/>
      <c r="G1192" s="1">
        <f>SUM(G1188:G1191)</f>
        <v>0</v>
      </c>
      <c r="H1192" s="303"/>
      <c r="I1192" s="1">
        <f>SUM(I1188:I1191)</f>
        <v>0</v>
      </c>
      <c r="J1192" s="303"/>
      <c r="K1192" s="1">
        <f>SUM(K1188:K1191)</f>
        <v>0</v>
      </c>
      <c r="L1192" s="303"/>
      <c r="M1192" s="1">
        <f>SUM(M1188:M1191)</f>
        <v>0</v>
      </c>
      <c r="N1192" s="1">
        <f>SUM(N1188:N1191)</f>
        <v>0</v>
      </c>
      <c r="O1192" s="86"/>
      <c r="P1192" s="2"/>
      <c r="Q1192" s="119"/>
      <c r="R1192" s="1"/>
      <c r="S1192" s="119"/>
      <c r="T1192" s="1"/>
      <c r="U1192" s="119"/>
      <c r="V1192" s="41"/>
      <c r="W1192" s="1"/>
    </row>
    <row r="1193" spans="1:23" s="33" customFormat="1" ht="14.25" customHeight="1">
      <c r="A1193" s="367"/>
      <c r="B1193" s="379"/>
      <c r="C1193" s="382" t="s">
        <v>216</v>
      </c>
      <c r="D1193" s="385" t="s">
        <v>137</v>
      </c>
      <c r="E1193" s="2" t="s">
        <v>0</v>
      </c>
      <c r="F1193" s="163"/>
      <c r="G1193" s="234">
        <v>0</v>
      </c>
      <c r="H1193" s="1"/>
      <c r="I1193" s="1"/>
      <c r="J1193" s="1"/>
      <c r="K1193" s="1"/>
      <c r="L1193" s="45">
        <v>1641.12</v>
      </c>
      <c r="M1193" s="37">
        <f>ROUND(G1193*L1193,2)</f>
        <v>0</v>
      </c>
      <c r="N1193" s="37">
        <f>ROUND(M1193,2)</f>
        <v>0</v>
      </c>
      <c r="O1193" s="87"/>
      <c r="P1193" s="119"/>
      <c r="Q1193" s="119">
        <v>523626.91</v>
      </c>
      <c r="R1193" s="37">
        <f t="shared" ref="R1193:R1194" si="1064">ROUND((P1193*Q1193)*1.18,2)</f>
        <v>0</v>
      </c>
      <c r="S1193" s="119">
        <v>0</v>
      </c>
      <c r="T1193" s="41">
        <v>0</v>
      </c>
      <c r="U1193" s="45">
        <v>0</v>
      </c>
      <c r="V1193" s="37">
        <f>ROUND(P1193*U1193,2)</f>
        <v>0</v>
      </c>
      <c r="W1193" s="37">
        <f t="shared" ref="W1193:W1194" si="1065">R1193</f>
        <v>0</v>
      </c>
    </row>
    <row r="1194" spans="1:23" s="33" customFormat="1" ht="14.25" customHeight="1">
      <c r="A1194" s="367"/>
      <c r="B1194" s="379"/>
      <c r="C1194" s="383"/>
      <c r="D1194" s="380"/>
      <c r="E1194" s="2" t="s">
        <v>1</v>
      </c>
      <c r="F1194" s="163"/>
      <c r="G1194" s="234">
        <v>0</v>
      </c>
      <c r="H1194" s="1"/>
      <c r="I1194" s="1"/>
      <c r="J1194" s="1"/>
      <c r="K1194" s="1"/>
      <c r="L1194" s="46">
        <v>1641.12</v>
      </c>
      <c r="M1194" s="37">
        <f t="shared" ref="M1194" si="1066">ROUND(G1194*L1194,2)</f>
        <v>0</v>
      </c>
      <c r="N1194" s="37">
        <f t="shared" ref="N1194:N1196" si="1067">ROUND(M1194,2)</f>
        <v>0</v>
      </c>
      <c r="O1194" s="87"/>
      <c r="P1194" s="119"/>
      <c r="Q1194" s="119">
        <v>531211.15</v>
      </c>
      <c r="R1194" s="37">
        <f t="shared" si="1064"/>
        <v>0</v>
      </c>
      <c r="S1194" s="119">
        <v>0</v>
      </c>
      <c r="T1194" s="41">
        <v>0</v>
      </c>
      <c r="U1194" s="46">
        <v>0</v>
      </c>
      <c r="V1194" s="37">
        <f t="shared" ref="V1194" si="1068">ROUND(P1194*U1194,2)</f>
        <v>0</v>
      </c>
      <c r="W1194" s="37">
        <f t="shared" si="1065"/>
        <v>0</v>
      </c>
    </row>
    <row r="1195" spans="1:23" s="33" customFormat="1" ht="14.25" customHeight="1">
      <c r="A1195" s="367"/>
      <c r="B1195" s="379"/>
      <c r="C1195" s="383"/>
      <c r="D1195" s="380"/>
      <c r="E1195" s="2" t="s">
        <v>2</v>
      </c>
      <c r="F1195" s="163"/>
      <c r="G1195" s="234">
        <v>0</v>
      </c>
      <c r="H1195" s="1"/>
      <c r="I1195" s="1"/>
      <c r="J1195" s="1"/>
      <c r="K1195" s="1"/>
      <c r="L1195" s="45">
        <v>1641.12</v>
      </c>
      <c r="M1195" s="37"/>
      <c r="N1195" s="37">
        <f t="shared" si="1067"/>
        <v>0</v>
      </c>
      <c r="O1195" s="87"/>
      <c r="P1195" s="119"/>
      <c r="Q1195" s="119">
        <v>943149.53</v>
      </c>
      <c r="R1195" s="37">
        <f>ROUND((P1195*Q1195)*1.18,2)</f>
        <v>0</v>
      </c>
      <c r="S1195" s="119"/>
      <c r="T1195" s="37">
        <f>ROUND(P1195*S1195,2)</f>
        <v>0</v>
      </c>
      <c r="U1195" s="46">
        <v>0</v>
      </c>
      <c r="V1195" s="37"/>
      <c r="W1195" s="37">
        <f>R1195</f>
        <v>0</v>
      </c>
    </row>
    <row r="1196" spans="1:23" s="33" customFormat="1" ht="14.25" customHeight="1">
      <c r="A1196" s="367"/>
      <c r="B1196" s="379"/>
      <c r="C1196" s="383"/>
      <c r="D1196" s="380"/>
      <c r="E1196" s="2" t="s">
        <v>3</v>
      </c>
      <c r="F1196" s="163"/>
      <c r="G1196" s="234">
        <v>0</v>
      </c>
      <c r="H1196" s="1"/>
      <c r="I1196" s="1"/>
      <c r="J1196" s="1"/>
      <c r="K1196" s="1"/>
      <c r="L1196" s="46">
        <v>1641.12</v>
      </c>
      <c r="M1196" s="37">
        <f t="shared" ref="M1196" si="1069">ROUND(G1196*L1196,2)</f>
        <v>0</v>
      </c>
      <c r="N1196" s="37">
        <f t="shared" si="1067"/>
        <v>0</v>
      </c>
      <c r="O1196" s="87"/>
      <c r="P1196" s="119"/>
      <c r="Q1196" s="119">
        <v>1991941.02</v>
      </c>
      <c r="R1196" s="37">
        <f t="shared" ref="R1196" si="1070">ROUND((P1196*Q1196)*1.18,2)</f>
        <v>0</v>
      </c>
      <c r="S1196" s="1">
        <v>0</v>
      </c>
      <c r="T1196" s="41">
        <v>0</v>
      </c>
      <c r="U1196" s="46">
        <v>0</v>
      </c>
      <c r="V1196" s="37">
        <f t="shared" ref="V1196" si="1071">ROUND(P1196*U1196,2)</f>
        <v>0</v>
      </c>
      <c r="W1196" s="37">
        <f t="shared" ref="W1196" si="1072">R1196</f>
        <v>0</v>
      </c>
    </row>
    <row r="1197" spans="1:23" s="34" customFormat="1" ht="14.25" customHeight="1">
      <c r="A1197" s="367"/>
      <c r="B1197" s="379"/>
      <c r="C1197" s="383"/>
      <c r="D1197" s="381"/>
      <c r="E1197" s="40" t="s">
        <v>29</v>
      </c>
      <c r="F1197" s="2"/>
      <c r="G1197" s="1">
        <f>SUM(G1193:G1196)</f>
        <v>0</v>
      </c>
      <c r="H1197" s="303"/>
      <c r="I1197" s="1">
        <f>SUM(I1193:I1196)</f>
        <v>0</v>
      </c>
      <c r="J1197" s="303"/>
      <c r="K1197" s="1">
        <f>SUM(K1193:K1196)</f>
        <v>0</v>
      </c>
      <c r="L1197" s="303"/>
      <c r="M1197" s="1">
        <f>SUM(M1193:M1196)</f>
        <v>0</v>
      </c>
      <c r="N1197" s="1">
        <f>SUM(N1193:N1196)</f>
        <v>0</v>
      </c>
      <c r="O1197" s="86"/>
      <c r="P1197" s="119"/>
      <c r="Q1197" s="119" t="s">
        <v>135</v>
      </c>
      <c r="R1197" s="1">
        <f t="shared" ref="R1197" si="1073">R1193+R1194+R1195+R1196</f>
        <v>0</v>
      </c>
      <c r="S1197" s="1" t="s">
        <v>135</v>
      </c>
      <c r="T1197" s="1">
        <f t="shared" ref="T1197" si="1074">T1193+T1194+T1195+T1196</f>
        <v>0</v>
      </c>
      <c r="U1197" s="1" t="s">
        <v>135</v>
      </c>
      <c r="V1197" s="41">
        <f>V1193+V1194+V1195+V1196</f>
        <v>0</v>
      </c>
      <c r="W1197" s="1">
        <f t="shared" ref="W1197" si="1075">W1193+W1194+W1195+W1196</f>
        <v>0</v>
      </c>
    </row>
    <row r="1198" spans="1:23" s="33" customFormat="1" ht="14.25" customHeight="1">
      <c r="A1198" s="367"/>
      <c r="B1198" s="380"/>
      <c r="C1198" s="383"/>
      <c r="D1198" s="385" t="s">
        <v>136</v>
      </c>
      <c r="E1198" s="2" t="s">
        <v>0</v>
      </c>
      <c r="F1198" s="163"/>
      <c r="G1198" s="234">
        <v>0</v>
      </c>
      <c r="H1198" s="1"/>
      <c r="I1198" s="1"/>
      <c r="J1198" s="1"/>
      <c r="K1198" s="1"/>
      <c r="L1198" s="45">
        <v>3291.12</v>
      </c>
      <c r="M1198" s="37">
        <f>ROUND(G1198*L1198,2)</f>
        <v>0</v>
      </c>
      <c r="N1198" s="37">
        <f>ROUND(M1198,2)</f>
        <v>0</v>
      </c>
      <c r="O1198" s="87"/>
      <c r="P1198" s="119"/>
      <c r="Q1198" s="119">
        <v>523626.91</v>
      </c>
      <c r="R1198" s="37">
        <f t="shared" ref="R1198:R1199" si="1076">ROUND((P1198*Q1198)*1.18,2)</f>
        <v>0</v>
      </c>
      <c r="S1198" s="119">
        <v>0</v>
      </c>
      <c r="T1198" s="41">
        <v>0</v>
      </c>
      <c r="U1198" s="45">
        <v>0</v>
      </c>
      <c r="V1198" s="37">
        <f>ROUND(P1198*U1198,2)</f>
        <v>0</v>
      </c>
      <c r="W1198" s="37">
        <f t="shared" ref="W1198:W1199" si="1077">R1198</f>
        <v>0</v>
      </c>
    </row>
    <row r="1199" spans="1:23" s="33" customFormat="1" ht="14.25" customHeight="1">
      <c r="A1199" s="367"/>
      <c r="B1199" s="380"/>
      <c r="C1199" s="383"/>
      <c r="D1199" s="380"/>
      <c r="E1199" s="2" t="s">
        <v>1</v>
      </c>
      <c r="F1199" s="163"/>
      <c r="G1199" s="234">
        <v>0</v>
      </c>
      <c r="H1199" s="1"/>
      <c r="I1199" s="1"/>
      <c r="J1199" s="1"/>
      <c r="K1199" s="1"/>
      <c r="L1199" s="46">
        <v>3291.12</v>
      </c>
      <c r="M1199" s="37">
        <f t="shared" ref="M1199" si="1078">ROUND(G1199*L1199,2)</f>
        <v>0</v>
      </c>
      <c r="N1199" s="37">
        <f t="shared" ref="N1199:N1200" si="1079">ROUND(M1199,2)</f>
        <v>0</v>
      </c>
      <c r="O1199" s="87"/>
      <c r="P1199" s="119"/>
      <c r="Q1199" s="119">
        <v>531211.15</v>
      </c>
      <c r="R1199" s="37">
        <f t="shared" si="1076"/>
        <v>0</v>
      </c>
      <c r="S1199" s="119">
        <v>0</v>
      </c>
      <c r="T1199" s="41">
        <v>0</v>
      </c>
      <c r="U1199" s="46">
        <v>0</v>
      </c>
      <c r="V1199" s="37">
        <f t="shared" ref="V1199" si="1080">ROUND(P1199*U1199,2)</f>
        <v>0</v>
      </c>
      <c r="W1199" s="37">
        <f t="shared" si="1077"/>
        <v>0</v>
      </c>
    </row>
    <row r="1200" spans="1:23" s="33" customFormat="1" ht="14.25" customHeight="1">
      <c r="A1200" s="367"/>
      <c r="B1200" s="380"/>
      <c r="C1200" s="383"/>
      <c r="D1200" s="380"/>
      <c r="E1200" s="2" t="s">
        <v>2</v>
      </c>
      <c r="F1200" s="163"/>
      <c r="G1200" s="234">
        <v>0</v>
      </c>
      <c r="H1200" s="1"/>
      <c r="I1200" s="1"/>
      <c r="J1200" s="1"/>
      <c r="K1200" s="1"/>
      <c r="L1200" s="45">
        <v>3291.12</v>
      </c>
      <c r="M1200" s="37"/>
      <c r="N1200" s="37">
        <f t="shared" si="1079"/>
        <v>0</v>
      </c>
      <c r="O1200" s="87"/>
      <c r="P1200" s="119"/>
      <c r="Q1200" s="119">
        <v>943149.53</v>
      </c>
      <c r="R1200" s="37">
        <f>ROUND((P1200*Q1200)*1.18,2)</f>
        <v>0</v>
      </c>
      <c r="S1200" s="119"/>
      <c r="T1200" s="37">
        <f>ROUND(P1200*S1200,2)</f>
        <v>0</v>
      </c>
      <c r="U1200" s="46">
        <v>0</v>
      </c>
      <c r="V1200" s="37"/>
      <c r="W1200" s="37">
        <f>R1200</f>
        <v>0</v>
      </c>
    </row>
    <row r="1201" spans="1:23" s="33" customFormat="1" ht="14.25" customHeight="1">
      <c r="A1201" s="367"/>
      <c r="B1201" s="380"/>
      <c r="C1201" s="383"/>
      <c r="D1201" s="380"/>
      <c r="E1201" s="2" t="s">
        <v>3</v>
      </c>
      <c r="F1201" s="163"/>
      <c r="G1201" s="41">
        <v>0.40799999999999997</v>
      </c>
      <c r="H1201" s="1"/>
      <c r="I1201" s="1"/>
      <c r="J1201" s="1"/>
      <c r="K1201" s="1"/>
      <c r="L1201" s="46">
        <v>3291.12</v>
      </c>
      <c r="M1201" s="37">
        <f t="shared" ref="M1201" si="1081">ROUND(G1201*L1201,2)</f>
        <v>1342.78</v>
      </c>
      <c r="N1201" s="37">
        <f>ROUND(M1201,2)</f>
        <v>1342.78</v>
      </c>
      <c r="O1201" s="87"/>
      <c r="P1201" s="119"/>
      <c r="Q1201" s="119">
        <v>1991941.02</v>
      </c>
      <c r="R1201" s="37">
        <f t="shared" ref="R1201" si="1082">ROUND((P1201*Q1201)*1.18,2)</f>
        <v>0</v>
      </c>
      <c r="S1201" s="1">
        <v>0</v>
      </c>
      <c r="T1201" s="41">
        <v>0</v>
      </c>
      <c r="U1201" s="46">
        <v>0</v>
      </c>
      <c r="V1201" s="37">
        <f t="shared" ref="V1201" si="1083">ROUND(P1201*U1201,2)</f>
        <v>0</v>
      </c>
      <c r="W1201" s="37">
        <f t="shared" ref="W1201" si="1084">R1201</f>
        <v>0</v>
      </c>
    </row>
    <row r="1202" spans="1:23" s="34" customFormat="1" ht="14.25" customHeight="1">
      <c r="A1202" s="367"/>
      <c r="B1202" s="381"/>
      <c r="C1202" s="384"/>
      <c r="D1202" s="381"/>
      <c r="E1202" s="40" t="s">
        <v>29</v>
      </c>
      <c r="F1202" s="2"/>
      <c r="G1202" s="1">
        <f>SUM(G1198:G1201)</f>
        <v>0.40799999999999997</v>
      </c>
      <c r="H1202" s="303"/>
      <c r="I1202" s="1">
        <f>SUM(I1198:I1201)</f>
        <v>0</v>
      </c>
      <c r="J1202" s="303"/>
      <c r="K1202" s="1">
        <f>SUM(K1198:K1201)</f>
        <v>0</v>
      </c>
      <c r="L1202" s="303"/>
      <c r="M1202" s="1">
        <f>SUM(M1198:M1201)</f>
        <v>1342.78</v>
      </c>
      <c r="N1202" s="1">
        <f>SUM(N1198:N1201)</f>
        <v>1342.78</v>
      </c>
      <c r="O1202" s="86"/>
      <c r="P1202" s="119"/>
      <c r="Q1202" s="119" t="s">
        <v>135</v>
      </c>
      <c r="R1202" s="1">
        <f t="shared" ref="R1202" si="1085">R1198+R1199+R1200+R1201</f>
        <v>0</v>
      </c>
      <c r="S1202" s="1" t="s">
        <v>135</v>
      </c>
      <c r="T1202" s="1">
        <f t="shared" ref="T1202" si="1086">T1198+T1199+T1200+T1201</f>
        <v>0</v>
      </c>
      <c r="U1202" s="1" t="s">
        <v>135</v>
      </c>
      <c r="V1202" s="41">
        <f>V1198+V1199+V1200+V1201</f>
        <v>0</v>
      </c>
      <c r="W1202" s="1">
        <f t="shared" ref="W1202" si="1087">W1198+W1199+W1200+W1201</f>
        <v>0</v>
      </c>
    </row>
    <row r="1203" spans="1:23" s="33" customFormat="1" ht="14.25" customHeight="1">
      <c r="A1203" s="367"/>
      <c r="B1203" s="349" t="s">
        <v>138</v>
      </c>
      <c r="C1203" s="349"/>
      <c r="D1203" s="349"/>
      <c r="E1203" s="2" t="s">
        <v>0</v>
      </c>
      <c r="F1203" s="163"/>
      <c r="G1203" s="234">
        <v>0</v>
      </c>
      <c r="H1203" s="303">
        <v>0</v>
      </c>
      <c r="I1203" s="37">
        <f>ROUND((G1203*H1203),2)</f>
        <v>0</v>
      </c>
      <c r="J1203" s="303"/>
      <c r="K1203" s="37"/>
      <c r="L1203" s="37"/>
      <c r="M1203" s="37"/>
      <c r="N1203" s="37">
        <f>ROUND(I1203,2)</f>
        <v>0</v>
      </c>
      <c r="O1203" s="87"/>
      <c r="P1203" s="119"/>
      <c r="Q1203" s="119">
        <v>523626.91</v>
      </c>
      <c r="R1203" s="37">
        <f t="shared" ref="R1203:R1204" si="1088">ROUND((P1203*Q1203)*1.18,2)</f>
        <v>0</v>
      </c>
      <c r="S1203" s="119">
        <v>0</v>
      </c>
      <c r="T1203" s="41">
        <v>0</v>
      </c>
      <c r="U1203" s="45">
        <v>0</v>
      </c>
      <c r="V1203" s="37">
        <f>ROUND(P1203*U1203,2)</f>
        <v>0</v>
      </c>
      <c r="W1203" s="37">
        <f t="shared" ref="W1203:W1204" si="1089">R1203</f>
        <v>0</v>
      </c>
    </row>
    <row r="1204" spans="1:23" s="33" customFormat="1" ht="14.25" customHeight="1">
      <c r="A1204" s="367"/>
      <c r="B1204" s="349"/>
      <c r="C1204" s="349"/>
      <c r="D1204" s="349"/>
      <c r="E1204" s="2" t="s">
        <v>1</v>
      </c>
      <c r="F1204" s="163"/>
      <c r="G1204" s="234">
        <v>0</v>
      </c>
      <c r="H1204" s="303">
        <v>0</v>
      </c>
      <c r="I1204" s="37">
        <f t="shared" ref="I1204" si="1090">ROUND((G1204*H1204),2)</f>
        <v>0</v>
      </c>
      <c r="J1204" s="303"/>
      <c r="K1204" s="37"/>
      <c r="L1204" s="37"/>
      <c r="M1204" s="37"/>
      <c r="N1204" s="37">
        <f>ROUND(I1204,2)</f>
        <v>0</v>
      </c>
      <c r="O1204" s="87"/>
      <c r="P1204" s="119"/>
      <c r="Q1204" s="119">
        <v>531211.15</v>
      </c>
      <c r="R1204" s="37">
        <f t="shared" si="1088"/>
        <v>0</v>
      </c>
      <c r="S1204" s="119">
        <v>0</v>
      </c>
      <c r="T1204" s="41">
        <v>0</v>
      </c>
      <c r="U1204" s="46">
        <v>0</v>
      </c>
      <c r="V1204" s="37">
        <f t="shared" ref="V1204" si="1091">ROUND(P1204*U1204,2)</f>
        <v>0</v>
      </c>
      <c r="W1204" s="37">
        <f t="shared" si="1089"/>
        <v>0</v>
      </c>
    </row>
    <row r="1205" spans="1:23" s="33" customFormat="1" ht="14.25" customHeight="1">
      <c r="A1205" s="367"/>
      <c r="B1205" s="349"/>
      <c r="C1205" s="349"/>
      <c r="D1205" s="349"/>
      <c r="E1205" s="2" t="s">
        <v>2</v>
      </c>
      <c r="F1205" s="163"/>
      <c r="G1205" s="234">
        <v>0.40400000000000003</v>
      </c>
      <c r="H1205" s="55">
        <v>1182541.83</v>
      </c>
      <c r="I1205" s="37">
        <f>ROUND((G1205*H1205),2)</f>
        <v>477746.9</v>
      </c>
      <c r="J1205" s="303"/>
      <c r="K1205" s="37"/>
      <c r="L1205" s="37"/>
      <c r="M1205" s="37"/>
      <c r="N1205" s="37">
        <f>ROUND(I1205,2)</f>
        <v>477746.9</v>
      </c>
      <c r="O1205" s="87"/>
      <c r="P1205" s="119"/>
      <c r="Q1205" s="119">
        <v>943149.53</v>
      </c>
      <c r="R1205" s="37">
        <f>ROUND((P1205*Q1205)*1.18,2)</f>
        <v>0</v>
      </c>
      <c r="S1205" s="119"/>
      <c r="T1205" s="37">
        <f>ROUND(P1205*S1205,2)</f>
        <v>0</v>
      </c>
      <c r="U1205" s="46">
        <v>0</v>
      </c>
      <c r="V1205" s="37"/>
      <c r="W1205" s="37">
        <f>R1205</f>
        <v>0</v>
      </c>
    </row>
    <row r="1206" spans="1:23" s="33" customFormat="1" ht="14.25" customHeight="1">
      <c r="A1206" s="367"/>
      <c r="B1206" s="349"/>
      <c r="C1206" s="349"/>
      <c r="D1206" s="349"/>
      <c r="E1206" s="2" t="s">
        <v>3</v>
      </c>
      <c r="F1206" s="163"/>
      <c r="G1206" s="234">
        <v>0</v>
      </c>
      <c r="H1206" s="55">
        <v>2497539.9300000002</v>
      </c>
      <c r="I1206" s="37">
        <f t="shared" ref="I1206" si="1092">ROUND((G1206*H1206),2)</f>
        <v>0</v>
      </c>
      <c r="J1206" s="1"/>
      <c r="K1206" s="37"/>
      <c r="L1206" s="37"/>
      <c r="M1206" s="37"/>
      <c r="N1206" s="37">
        <f>ROUND(I1206,2)</f>
        <v>0</v>
      </c>
      <c r="O1206" s="87"/>
      <c r="P1206" s="119"/>
      <c r="Q1206" s="119">
        <v>1991941.02</v>
      </c>
      <c r="R1206" s="37">
        <f t="shared" ref="R1206" si="1093">ROUND((P1206*Q1206)*1.18,2)</f>
        <v>0</v>
      </c>
      <c r="S1206" s="1">
        <v>0</v>
      </c>
      <c r="T1206" s="41">
        <v>0</v>
      </c>
      <c r="U1206" s="46">
        <v>0</v>
      </c>
      <c r="V1206" s="37">
        <f t="shared" ref="V1206" si="1094">ROUND(P1206*U1206,2)</f>
        <v>0</v>
      </c>
      <c r="W1206" s="37">
        <f t="shared" ref="W1206" si="1095">R1206</f>
        <v>0</v>
      </c>
    </row>
    <row r="1207" spans="1:23" s="34" customFormat="1" ht="14.25" customHeight="1">
      <c r="A1207" s="367"/>
      <c r="B1207" s="349"/>
      <c r="C1207" s="349"/>
      <c r="D1207" s="349"/>
      <c r="E1207" s="40" t="s">
        <v>29</v>
      </c>
      <c r="F1207" s="2"/>
      <c r="G1207" s="1">
        <f>SUM(G1203:G1206)</f>
        <v>0.40400000000000003</v>
      </c>
      <c r="H1207" s="303"/>
      <c r="I1207" s="1">
        <f>SUM(I1203:I1206)</f>
        <v>477746.9</v>
      </c>
      <c r="J1207" s="303"/>
      <c r="K1207" s="1">
        <f>SUM(K1203:K1206)</f>
        <v>0</v>
      </c>
      <c r="L1207" s="303"/>
      <c r="M1207" s="1">
        <f>SUM(M1203:M1206)</f>
        <v>0</v>
      </c>
      <c r="N1207" s="1">
        <f>SUM(N1203:N1206)</f>
        <v>477746.9</v>
      </c>
      <c r="O1207" s="86"/>
      <c r="P1207" s="119"/>
      <c r="Q1207" s="119" t="s">
        <v>135</v>
      </c>
      <c r="R1207" s="1">
        <f t="shared" ref="R1207" si="1096">R1203+R1204+R1205+R1206</f>
        <v>0</v>
      </c>
      <c r="S1207" s="1" t="s">
        <v>135</v>
      </c>
      <c r="T1207" s="1">
        <f t="shared" ref="T1207" si="1097">T1203+T1204+T1205+T1206</f>
        <v>0</v>
      </c>
      <c r="U1207" s="1" t="s">
        <v>135</v>
      </c>
      <c r="V1207" s="41">
        <f>V1203+V1204+V1205+V1206</f>
        <v>0</v>
      </c>
      <c r="W1207" s="1">
        <f t="shared" ref="W1207" si="1098">W1203+W1204+W1205+W1206</f>
        <v>0</v>
      </c>
    </row>
    <row r="1208" spans="1:23" s="33" customFormat="1" ht="14.25" customHeight="1">
      <c r="A1208" s="367"/>
      <c r="B1208" s="349" t="s">
        <v>139</v>
      </c>
      <c r="C1208" s="349"/>
      <c r="D1208" s="349"/>
      <c r="E1208" s="2" t="s">
        <v>0</v>
      </c>
      <c r="F1208" s="163"/>
      <c r="G1208" s="234">
        <v>0</v>
      </c>
      <c r="H1208" s="303">
        <v>0</v>
      </c>
      <c r="I1208" s="303">
        <v>0</v>
      </c>
      <c r="J1208" s="303"/>
      <c r="K1208" s="37">
        <f>ROUND((G1208*J1208),2)</f>
        <v>0</v>
      </c>
      <c r="L1208" s="45">
        <v>0</v>
      </c>
      <c r="M1208" s="37">
        <f>ROUND(G1208*L1208,2)</f>
        <v>0</v>
      </c>
      <c r="N1208" s="37">
        <f>ROUND(K1208,2)</f>
        <v>0</v>
      </c>
      <c r="O1208" s="87"/>
      <c r="P1208" s="119"/>
      <c r="Q1208" s="119">
        <v>0</v>
      </c>
      <c r="R1208" s="1">
        <v>0</v>
      </c>
      <c r="S1208" s="119">
        <v>55.38</v>
      </c>
      <c r="T1208" s="37">
        <f t="shared" ref="T1208:T1209" si="1099">ROUND((P1208*S1208)*1.18,2)</f>
        <v>0</v>
      </c>
      <c r="U1208" s="45">
        <v>0</v>
      </c>
      <c r="V1208" s="37">
        <f>ROUND(P1208*U1208,2)</f>
        <v>0</v>
      </c>
      <c r="W1208" s="37">
        <f t="shared" ref="W1208:W1209" si="1100">T1208</f>
        <v>0</v>
      </c>
    </row>
    <row r="1209" spans="1:23" s="33" customFormat="1" ht="14.25" customHeight="1">
      <c r="A1209" s="367"/>
      <c r="B1209" s="349"/>
      <c r="C1209" s="349"/>
      <c r="D1209" s="349"/>
      <c r="E1209" s="2" t="s">
        <v>1</v>
      </c>
      <c r="F1209" s="163"/>
      <c r="G1209" s="234">
        <v>0</v>
      </c>
      <c r="H1209" s="303">
        <v>0</v>
      </c>
      <c r="I1209" s="303">
        <v>0</v>
      </c>
      <c r="J1209" s="303"/>
      <c r="K1209" s="37">
        <f t="shared" ref="K1209:K1211" si="1101">ROUND((G1209*J1209),2)</f>
        <v>0</v>
      </c>
      <c r="L1209" s="46">
        <v>0</v>
      </c>
      <c r="M1209" s="37">
        <f t="shared" ref="M1209:M1211" si="1102">ROUND(G1209*L1209,2)</f>
        <v>0</v>
      </c>
      <c r="N1209" s="37">
        <f t="shared" ref="N1209:N1211" si="1103">ROUND(K1209,2)</f>
        <v>0</v>
      </c>
      <c r="O1209" s="87"/>
      <c r="P1209" s="119"/>
      <c r="Q1209" s="119">
        <v>0</v>
      </c>
      <c r="R1209" s="1">
        <v>0</v>
      </c>
      <c r="S1209" s="119">
        <v>128.41999999999999</v>
      </c>
      <c r="T1209" s="37">
        <f t="shared" si="1099"/>
        <v>0</v>
      </c>
      <c r="U1209" s="46">
        <v>0</v>
      </c>
      <c r="V1209" s="37">
        <f t="shared" ref="V1209:V1211" si="1104">ROUND(P1209*U1209,2)</f>
        <v>0</v>
      </c>
      <c r="W1209" s="37">
        <f t="shared" si="1100"/>
        <v>0</v>
      </c>
    </row>
    <row r="1210" spans="1:23" s="33" customFormat="1" ht="14.25" customHeight="1">
      <c r="A1210" s="367"/>
      <c r="B1210" s="349"/>
      <c r="C1210" s="349"/>
      <c r="D1210" s="349"/>
      <c r="E1210" s="2" t="s">
        <v>2</v>
      </c>
      <c r="F1210" s="163"/>
      <c r="G1210" s="234">
        <v>230.76300000000001</v>
      </c>
      <c r="H1210" s="303">
        <v>0</v>
      </c>
      <c r="I1210" s="303">
        <v>0</v>
      </c>
      <c r="J1210" s="303">
        <v>572.33000000000004</v>
      </c>
      <c r="K1210" s="37">
        <f t="shared" si="1101"/>
        <v>132072.59</v>
      </c>
      <c r="L1210" s="46">
        <v>0</v>
      </c>
      <c r="M1210" s="37">
        <f t="shared" si="1102"/>
        <v>0</v>
      </c>
      <c r="N1210" s="37">
        <f t="shared" si="1103"/>
        <v>132072.59</v>
      </c>
      <c r="O1210" s="87"/>
      <c r="P1210" s="119"/>
      <c r="Q1210" s="119">
        <v>0</v>
      </c>
      <c r="R1210" s="37">
        <f>ROUND(P1210*Q1210,2)</f>
        <v>0</v>
      </c>
      <c r="S1210" s="119">
        <v>382.58</v>
      </c>
      <c r="T1210" s="37">
        <f>ROUND((P1210*S1210)*1.18,2)</f>
        <v>0</v>
      </c>
      <c r="U1210" s="46">
        <v>0</v>
      </c>
      <c r="V1210" s="37">
        <f t="shared" si="1104"/>
        <v>0</v>
      </c>
      <c r="W1210" s="37">
        <f>T1210</f>
        <v>0</v>
      </c>
    </row>
    <row r="1211" spans="1:23" s="33" customFormat="1" ht="14.25" customHeight="1">
      <c r="A1211" s="367"/>
      <c r="B1211" s="349"/>
      <c r="C1211" s="349"/>
      <c r="D1211" s="349"/>
      <c r="E1211" s="2" t="s">
        <v>3</v>
      </c>
      <c r="F1211" s="163"/>
      <c r="G1211" s="234">
        <v>0</v>
      </c>
      <c r="H1211" s="303">
        <v>0</v>
      </c>
      <c r="I1211" s="303">
        <v>0</v>
      </c>
      <c r="J1211" s="1">
        <v>1241.1099999999999</v>
      </c>
      <c r="K1211" s="37">
        <f t="shared" si="1101"/>
        <v>0</v>
      </c>
      <c r="L1211" s="46">
        <v>0</v>
      </c>
      <c r="M1211" s="37">
        <f t="shared" si="1102"/>
        <v>0</v>
      </c>
      <c r="N1211" s="37">
        <f t="shared" si="1103"/>
        <v>0</v>
      </c>
      <c r="O1211" s="87"/>
      <c r="P1211" s="119"/>
      <c r="Q1211" s="119">
        <v>0</v>
      </c>
      <c r="R1211" s="1">
        <v>0</v>
      </c>
      <c r="S1211" s="1">
        <v>829.62</v>
      </c>
      <c r="T1211" s="37">
        <f>ROUND((P1211*S1211)*1.18,2)</f>
        <v>0</v>
      </c>
      <c r="U1211" s="46">
        <v>0</v>
      </c>
      <c r="V1211" s="37">
        <f t="shared" si="1104"/>
        <v>0</v>
      </c>
      <c r="W1211" s="37">
        <f t="shared" ref="W1211" si="1105">T1211</f>
        <v>0</v>
      </c>
    </row>
    <row r="1212" spans="1:23" s="34" customFormat="1" ht="14.25" customHeight="1">
      <c r="A1212" s="367"/>
      <c r="B1212" s="349"/>
      <c r="C1212" s="349"/>
      <c r="D1212" s="349"/>
      <c r="E1212" s="40" t="s">
        <v>29</v>
      </c>
      <c r="F1212" s="2"/>
      <c r="G1212" s="1">
        <f>SUM(G1208:G1211)</f>
        <v>230.76300000000001</v>
      </c>
      <c r="H1212" s="303"/>
      <c r="I1212" s="1">
        <f>SUM(I1208:I1211)</f>
        <v>0</v>
      </c>
      <c r="J1212" s="303"/>
      <c r="K1212" s="1">
        <f>SUM(K1208:K1211)</f>
        <v>132072.59</v>
      </c>
      <c r="L1212" s="303"/>
      <c r="M1212" s="1">
        <f>SUM(M1208:M1211)</f>
        <v>0</v>
      </c>
      <c r="N1212" s="1">
        <f>SUM(N1208:N1211)</f>
        <v>132072.59</v>
      </c>
      <c r="O1212" s="86"/>
      <c r="P1212" s="119"/>
      <c r="Q1212" s="119" t="s">
        <v>135</v>
      </c>
      <c r="R1212" s="1">
        <f>R1208+R1209+R1210+R1211</f>
        <v>0</v>
      </c>
      <c r="S1212" s="1" t="s">
        <v>135</v>
      </c>
      <c r="T1212" s="1">
        <f t="shared" ref="T1212" si="1106">T1208+T1209+T1210+T1211</f>
        <v>0</v>
      </c>
      <c r="U1212" s="1" t="s">
        <v>135</v>
      </c>
      <c r="V1212" s="41">
        <f>V1208+V1209+V1210+V1211</f>
        <v>0</v>
      </c>
      <c r="W1212" s="1">
        <f t="shared" ref="W1212" si="1107">W1208+W1209+W1210+W1211</f>
        <v>0</v>
      </c>
    </row>
    <row r="1213" spans="1:23" s="33" customFormat="1" ht="14.25" customHeight="1">
      <c r="A1213" s="367"/>
      <c r="B1213" s="349" t="s">
        <v>28</v>
      </c>
      <c r="C1213" s="349"/>
      <c r="D1213" s="349"/>
      <c r="E1213" s="2" t="s">
        <v>0</v>
      </c>
      <c r="F1213" s="163"/>
      <c r="G1213" s="234">
        <v>0</v>
      </c>
      <c r="H1213" s="303">
        <v>0</v>
      </c>
      <c r="I1213" s="1">
        <v>0</v>
      </c>
      <c r="J1213" s="303">
        <v>0</v>
      </c>
      <c r="K1213" s="41">
        <v>0</v>
      </c>
      <c r="L1213" s="45">
        <v>1216.99</v>
      </c>
      <c r="M1213" s="37">
        <f>ROUND(G1213*L1213,2)</f>
        <v>0</v>
      </c>
      <c r="N1213" s="37">
        <f>ROUND(M1213,2)</f>
        <v>0</v>
      </c>
      <c r="O1213" s="87"/>
      <c r="P1213" s="119"/>
      <c r="Q1213" s="119">
        <v>0</v>
      </c>
      <c r="R1213" s="1">
        <v>0</v>
      </c>
      <c r="S1213" s="119">
        <v>0</v>
      </c>
      <c r="T1213" s="41">
        <v>0</v>
      </c>
      <c r="U1213" s="45">
        <v>960.74</v>
      </c>
      <c r="V1213" s="37">
        <f>ROUND(P1213*U1213,2)</f>
        <v>0</v>
      </c>
      <c r="W1213" s="37">
        <f>ROUND(V1213*1.18,2)</f>
        <v>0</v>
      </c>
    </row>
    <row r="1214" spans="1:23" s="33" customFormat="1" ht="14.25" customHeight="1">
      <c r="A1214" s="367"/>
      <c r="B1214" s="349"/>
      <c r="C1214" s="349"/>
      <c r="D1214" s="349"/>
      <c r="E1214" s="2" t="s">
        <v>1</v>
      </c>
      <c r="F1214" s="163"/>
      <c r="G1214" s="234">
        <v>0</v>
      </c>
      <c r="H1214" s="303">
        <v>0</v>
      </c>
      <c r="I1214" s="1">
        <v>0</v>
      </c>
      <c r="J1214" s="303">
        <v>0</v>
      </c>
      <c r="K1214" s="41">
        <v>0</v>
      </c>
      <c r="L1214" s="46">
        <v>1392.09</v>
      </c>
      <c r="M1214" s="37">
        <f t="shared" ref="M1214:M1216" si="1108">ROUND(G1214*L1214,2)</f>
        <v>0</v>
      </c>
      <c r="N1214" s="37">
        <f t="shared" ref="N1214:N1215" si="1109">ROUND(M1214,2)</f>
        <v>0</v>
      </c>
      <c r="O1214" s="87"/>
      <c r="P1214" s="119"/>
      <c r="Q1214" s="119">
        <v>0</v>
      </c>
      <c r="R1214" s="1">
        <v>0</v>
      </c>
      <c r="S1214" s="119">
        <v>0</v>
      </c>
      <c r="T1214" s="41">
        <v>0</v>
      </c>
      <c r="U1214" s="46">
        <v>1098.97</v>
      </c>
      <c r="V1214" s="37">
        <f t="shared" ref="V1214:V1216" si="1110">ROUND(P1214*U1214,2)</f>
        <v>0</v>
      </c>
      <c r="W1214" s="37">
        <f t="shared" ref="W1214:W1216" si="1111">ROUND(V1214*1.18,2)</f>
        <v>0</v>
      </c>
    </row>
    <row r="1215" spans="1:23" s="33" customFormat="1" ht="14.25" customHeight="1">
      <c r="A1215" s="367"/>
      <c r="B1215" s="349"/>
      <c r="C1215" s="349"/>
      <c r="D1215" s="349"/>
      <c r="E1215" s="2" t="s">
        <v>2</v>
      </c>
      <c r="F1215" s="163"/>
      <c r="G1215" s="234">
        <f>1845.633+1452.637-1426.533</f>
        <v>1871.7370000000001</v>
      </c>
      <c r="H1215" s="303">
        <v>0</v>
      </c>
      <c r="I1215" s="1">
        <v>0</v>
      </c>
      <c r="J1215" s="303">
        <v>0</v>
      </c>
      <c r="K1215" s="41">
        <v>0</v>
      </c>
      <c r="L1215" s="46">
        <v>2719.02</v>
      </c>
      <c r="M1215" s="37">
        <f t="shared" si="1108"/>
        <v>5089290.34</v>
      </c>
      <c r="N1215" s="37">
        <f t="shared" si="1109"/>
        <v>5089290.34</v>
      </c>
      <c r="O1215" s="87"/>
      <c r="P1215" s="119"/>
      <c r="Q1215" s="119">
        <v>0</v>
      </c>
      <c r="R1215" s="1">
        <v>0</v>
      </c>
      <c r="S1215" s="119">
        <v>0</v>
      </c>
      <c r="T1215" s="41">
        <v>0</v>
      </c>
      <c r="U1215" s="46">
        <v>2146.48</v>
      </c>
      <c r="V1215" s="37">
        <f t="shared" si="1110"/>
        <v>0</v>
      </c>
      <c r="W1215" s="37">
        <f t="shared" si="1111"/>
        <v>0</v>
      </c>
    </row>
    <row r="1216" spans="1:23" s="33" customFormat="1" ht="14.25" customHeight="1">
      <c r="A1216" s="367"/>
      <c r="B1216" s="349"/>
      <c r="C1216" s="349"/>
      <c r="D1216" s="349"/>
      <c r="E1216" s="2" t="s">
        <v>3</v>
      </c>
      <c r="F1216" s="163"/>
      <c r="G1216" s="234">
        <v>70.230999999999995</v>
      </c>
      <c r="H1216" s="303">
        <v>0</v>
      </c>
      <c r="I1216" s="1">
        <v>0</v>
      </c>
      <c r="J1216" s="1">
        <v>0</v>
      </c>
      <c r="K1216" s="41">
        <v>0</v>
      </c>
      <c r="L1216" s="46">
        <v>5369.54</v>
      </c>
      <c r="M1216" s="37">
        <f t="shared" si="1108"/>
        <v>377108.16</v>
      </c>
      <c r="N1216" s="37">
        <f>ROUND(M1216,2)</f>
        <v>377108.16</v>
      </c>
      <c r="O1216" s="87"/>
      <c r="P1216" s="119"/>
      <c r="Q1216" s="119">
        <v>0</v>
      </c>
      <c r="R1216" s="1">
        <v>0</v>
      </c>
      <c r="S1216" s="1">
        <v>0</v>
      </c>
      <c r="T1216" s="41">
        <v>0</v>
      </c>
      <c r="U1216" s="46">
        <v>4238.8999999999996</v>
      </c>
      <c r="V1216" s="37">
        <f t="shared" si="1110"/>
        <v>0</v>
      </c>
      <c r="W1216" s="37">
        <f t="shared" si="1111"/>
        <v>0</v>
      </c>
    </row>
    <row r="1217" spans="1:25" s="34" customFormat="1" ht="14.25" customHeight="1">
      <c r="A1217" s="367"/>
      <c r="B1217" s="349"/>
      <c r="C1217" s="349"/>
      <c r="D1217" s="349"/>
      <c r="E1217" s="40" t="s">
        <v>29</v>
      </c>
      <c r="F1217" s="2"/>
      <c r="G1217" s="1">
        <f>SUM(G1213:G1216)</f>
        <v>1941.9680000000001</v>
      </c>
      <c r="H1217" s="303"/>
      <c r="I1217" s="1">
        <f>SUM(I1213:I1216)</f>
        <v>0</v>
      </c>
      <c r="J1217" s="303"/>
      <c r="K1217" s="1">
        <f>SUM(K1213:K1216)</f>
        <v>0</v>
      </c>
      <c r="L1217" s="303"/>
      <c r="M1217" s="1">
        <f>SUM(M1213:M1216)</f>
        <v>5466398.5</v>
      </c>
      <c r="N1217" s="1">
        <f>SUM(N1213:N1216)</f>
        <v>5466398.5</v>
      </c>
      <c r="O1217" s="86"/>
      <c r="P1217" s="119">
        <f t="shared" ref="P1217" si="1112">P1213+P1214+P1215+P1216</f>
        <v>0</v>
      </c>
      <c r="Q1217" s="119" t="s">
        <v>135</v>
      </c>
      <c r="R1217" s="1">
        <f t="shared" ref="R1217" si="1113">R1213+R1214+R1215+R1216</f>
        <v>0</v>
      </c>
      <c r="S1217" s="1" t="s">
        <v>135</v>
      </c>
      <c r="T1217" s="1">
        <f t="shared" ref="T1217" si="1114">T1213+T1214+T1215+T1216</f>
        <v>0</v>
      </c>
      <c r="U1217" s="1" t="s">
        <v>135</v>
      </c>
      <c r="V1217" s="41">
        <f>V1213+V1214+V1215+V1216</f>
        <v>0</v>
      </c>
      <c r="W1217" s="1">
        <f t="shared" ref="W1217" si="1115">W1213+W1214+W1215+W1216</f>
        <v>0</v>
      </c>
    </row>
    <row r="1218" spans="1:25" s="33" customFormat="1" ht="12.75" customHeight="1">
      <c r="A1218" s="357"/>
      <c r="B1218" s="359" t="s">
        <v>408</v>
      </c>
      <c r="C1218" s="359"/>
      <c r="D1218" s="359"/>
      <c r="E1218" s="42" t="s">
        <v>0</v>
      </c>
      <c r="F1218" s="97">
        <f>G1218/744</f>
        <v>0</v>
      </c>
      <c r="G1218" s="48">
        <f>G1113+G1118+G1123+G1128+G1133+G1138+G1143+G1148+G1153+G1158+G1163+G1168+G1173+G1178+G1183+G1188+G1193+G1198+G1208+G1213</f>
        <v>0</v>
      </c>
      <c r="H1218" s="302">
        <v>0</v>
      </c>
      <c r="I1218" s="43">
        <f>I1203+I1208</f>
        <v>0</v>
      </c>
      <c r="J1218" s="302">
        <v>0</v>
      </c>
      <c r="K1218" s="43">
        <f>K1203+K1208</f>
        <v>0</v>
      </c>
      <c r="L1218" s="302">
        <v>0</v>
      </c>
      <c r="M1218" s="48">
        <f>M1113+M1118+M1123+M1128+M1133+M1138+M1143+M1148+M1153+M1158+M1163+M1168+M1173+M1178+M1183+M1188+M1193+M1198+M1213</f>
        <v>0</v>
      </c>
      <c r="N1218" s="48">
        <f>N1113+N1118+N1123+N1128+N1133+N1138+N1143+N1148+N1153+N1158+N1163+N1168+N1173+N1178+N1183+N1188+N1193+N1198+N1203+N1208+N1213</f>
        <v>0</v>
      </c>
      <c r="O1218" s="88"/>
      <c r="P1218" s="48">
        <f>P1113+P1118+P1123+P1128+P1133+P1138+P1143+P1148+P1183+P1188+P1208+P1213</f>
        <v>0</v>
      </c>
      <c r="Q1218" s="120">
        <v>0</v>
      </c>
      <c r="R1218" s="43">
        <f>R1113+R1118+R1123+R1128+R1133+R1138+R1143+R1148+R1183+R1188+R1203+R1208+R1213</f>
        <v>0</v>
      </c>
      <c r="S1218" s="120">
        <v>0</v>
      </c>
      <c r="T1218" s="43">
        <f>T1113+T1118+T1123+T1128+T1133+T1138+T1143+T1148+T1183+T1188+T1203+T1208+T1213</f>
        <v>0</v>
      </c>
      <c r="U1218" s="120">
        <v>0</v>
      </c>
      <c r="V1218" s="43">
        <f t="shared" ref="V1218:W1221" si="1116">V1113+V1118+V1123+V1128+V1133+V1138+V1143+V1148+V1183+V1188+V1203+V1208+V1213</f>
        <v>0</v>
      </c>
      <c r="W1218" s="80">
        <f t="shared" si="1116"/>
        <v>0</v>
      </c>
    </row>
    <row r="1219" spans="1:25" s="33" customFormat="1" ht="12.75" customHeight="1">
      <c r="A1219" s="358"/>
      <c r="B1219" s="359"/>
      <c r="C1219" s="359"/>
      <c r="D1219" s="359"/>
      <c r="E1219" s="42" t="s">
        <v>1</v>
      </c>
      <c r="F1219" s="97">
        <f t="shared" ref="F1219:F1221" si="1117">G1219/744</f>
        <v>0</v>
      </c>
      <c r="G1219" s="48">
        <f t="shared" ref="G1219:G1221" si="1118">G1114+G1119+G1124+G1129+G1134+G1139+G1144+G1149+G1154+G1159+G1164+G1169+G1174+G1179+G1184+G1189+G1194+G1199+G1209+G1214</f>
        <v>0</v>
      </c>
      <c r="H1219" s="302">
        <v>0</v>
      </c>
      <c r="I1219" s="43">
        <f t="shared" ref="I1219:I1221" si="1119">I1204+I1209</f>
        <v>0</v>
      </c>
      <c r="J1219" s="302">
        <v>0</v>
      </c>
      <c r="K1219" s="43">
        <f t="shared" ref="K1219:K1221" si="1120">K1204+K1209</f>
        <v>0</v>
      </c>
      <c r="L1219" s="302">
        <v>0</v>
      </c>
      <c r="M1219" s="48">
        <f t="shared" ref="M1219:M1220" si="1121">M1114+M1119+M1124+M1129+M1134+M1139+M1144+M1149+M1154+M1159+M1164+M1169+M1174+M1179+M1184+M1189+M1194+M1199+M1214</f>
        <v>0</v>
      </c>
      <c r="N1219" s="48">
        <f t="shared" ref="N1219:N1220" si="1122">N1114+N1119+N1124+N1129+N1134+N1139+N1144+N1149+N1154+N1159+N1164+N1169+N1174+N1179+N1184+N1189+N1194+N1199+N1204+N1209+N1214</f>
        <v>0</v>
      </c>
      <c r="O1219" s="88"/>
      <c r="P1219" s="48">
        <f>P1114+P1119+P1124+P1129+P1134+P1139+P1144+P1149+P1184+P1189+P1209+P1214</f>
        <v>0</v>
      </c>
      <c r="Q1219" s="120">
        <v>0</v>
      </c>
      <c r="R1219" s="43">
        <f>R1114+R1119+R1124+R1129+R1134+R1139+R1144+R1149+R1184+R1189+R1204+R1209+R1214</f>
        <v>0</v>
      </c>
      <c r="S1219" s="120">
        <v>0</v>
      </c>
      <c r="T1219" s="43">
        <f>T1114+T1119+T1124+T1129+T1134+T1139+T1144+T1149+T1184+T1189+T1204+T1209+T1214</f>
        <v>0</v>
      </c>
      <c r="U1219" s="120">
        <v>0</v>
      </c>
      <c r="V1219" s="43">
        <f t="shared" si="1116"/>
        <v>0</v>
      </c>
      <c r="W1219" s="80">
        <f t="shared" si="1116"/>
        <v>0</v>
      </c>
    </row>
    <row r="1220" spans="1:25" s="33" customFormat="1" ht="12.75" customHeight="1">
      <c r="A1220" s="358"/>
      <c r="B1220" s="359"/>
      <c r="C1220" s="359"/>
      <c r="D1220" s="359"/>
      <c r="E1220" s="42" t="s">
        <v>2</v>
      </c>
      <c r="F1220" s="97">
        <f>G1220/744</f>
        <v>3.1509798387096777</v>
      </c>
      <c r="G1220" s="48">
        <f>G1115+G1120+G1125+G1130+G1135+G1140+G1145+G1150+G1155+G1160+G1165+G1170+G1175+G1180+G1185+G1190+G1195+G1200+G1210+G1215</f>
        <v>2344.3290000000002</v>
      </c>
      <c r="H1220" s="302">
        <v>0</v>
      </c>
      <c r="I1220" s="43">
        <f>I1205+I1210</f>
        <v>477746.9</v>
      </c>
      <c r="J1220" s="302">
        <v>0</v>
      </c>
      <c r="K1220" s="43">
        <f t="shared" si="1120"/>
        <v>132072.59</v>
      </c>
      <c r="L1220" s="302">
        <v>0</v>
      </c>
      <c r="M1220" s="48">
        <f t="shared" si="1121"/>
        <v>5544307.5599999996</v>
      </c>
      <c r="N1220" s="48">
        <f t="shared" si="1122"/>
        <v>6154127.0499999998</v>
      </c>
      <c r="O1220" s="88"/>
      <c r="P1220" s="48">
        <f>P1115+P1120+P1125+P1130+P1135+P1140+P1145+P1150+P1185+P1190+P1210+P1215</f>
        <v>0</v>
      </c>
      <c r="Q1220" s="120">
        <v>0</v>
      </c>
      <c r="R1220" s="43">
        <f>R1115+R1120+R1125+R1130+R1135+R1140+R1145+R1150+R1185+R1190+R1205+R1210+R1215</f>
        <v>0</v>
      </c>
      <c r="S1220" s="120">
        <v>0</v>
      </c>
      <c r="T1220" s="43">
        <f>T1115+T1120+T1125+T1130+T1135+T1140+T1145+T1150+T1185+T1190+T1205+T1210+T1215</f>
        <v>0</v>
      </c>
      <c r="U1220" s="120">
        <v>0</v>
      </c>
      <c r="V1220" s="43">
        <f t="shared" si="1116"/>
        <v>0</v>
      </c>
      <c r="W1220" s="80">
        <f t="shared" si="1116"/>
        <v>0</v>
      </c>
    </row>
    <row r="1221" spans="1:25" s="33" customFormat="1" ht="12.75" customHeight="1">
      <c r="A1221" s="358"/>
      <c r="B1221" s="359"/>
      <c r="C1221" s="359"/>
      <c r="D1221" s="359"/>
      <c r="E1221" s="42" t="s">
        <v>3</v>
      </c>
      <c r="F1221" s="97">
        <f t="shared" si="1117"/>
        <v>1.7229059139784948</v>
      </c>
      <c r="G1221" s="48">
        <f t="shared" si="1118"/>
        <v>1281.8420000000001</v>
      </c>
      <c r="H1221" s="302">
        <v>0</v>
      </c>
      <c r="I1221" s="43">
        <f t="shared" si="1119"/>
        <v>0</v>
      </c>
      <c r="J1221" s="39">
        <v>0</v>
      </c>
      <c r="K1221" s="43">
        <f t="shared" si="1120"/>
        <v>0</v>
      </c>
      <c r="L1221" s="39">
        <v>0</v>
      </c>
      <c r="M1221" s="48">
        <f>M1116+M1121+M1126+M1131+M1136+M1141+M1146+M1151+M1156+M1161+M1166+M1171+M1176+M1181+M1186+M1191+M1196+M1201+M1216</f>
        <v>2891081.59</v>
      </c>
      <c r="N1221" s="48">
        <f>N1116+N1121+N1126+N1131+N1136+N1141+N1146+N1151+N1156+N1161+N1166+N1171+N1176+N1181+N1186+N1191+N1196+N1201+N1206+N1211+N1216</f>
        <v>2891081.59</v>
      </c>
      <c r="O1221" s="88"/>
      <c r="P1221" s="48">
        <f>P1116+P1121+P1126+P1131+P1136+P1141+P1146+P1151+P1186+P1191+P1211+P1216</f>
        <v>0</v>
      </c>
      <c r="Q1221" s="120">
        <v>0</v>
      </c>
      <c r="R1221" s="43">
        <f>R1116+R1121+R1126+R1131+R1136+R1141+R1146+R1151+R1186+R1191+R1206+R1211+R1216</f>
        <v>0</v>
      </c>
      <c r="S1221" s="39">
        <v>0</v>
      </c>
      <c r="T1221" s="43">
        <f>T1116+T1121+T1126+T1131+T1136+T1141+T1146+T1151+T1186+T1191+T1206+T1211+T1216</f>
        <v>0</v>
      </c>
      <c r="U1221" s="39">
        <v>0</v>
      </c>
      <c r="V1221" s="43">
        <f t="shared" si="1116"/>
        <v>0</v>
      </c>
      <c r="W1221" s="80">
        <f t="shared" si="1116"/>
        <v>0</v>
      </c>
    </row>
    <row r="1222" spans="1:25" s="34" customFormat="1" ht="12.75" customHeight="1" thickBot="1">
      <c r="A1222" s="386"/>
      <c r="B1222" s="359"/>
      <c r="C1222" s="359"/>
      <c r="D1222" s="359"/>
      <c r="E1222" s="38" t="s">
        <v>29</v>
      </c>
      <c r="F1222" s="48">
        <f>F1218+F1219+F1220+F1221</f>
        <v>4.8738857526881727</v>
      </c>
      <c r="G1222" s="48">
        <f>G1218+G1219+G1220+G1221</f>
        <v>3626.1710000000003</v>
      </c>
      <c r="H1222" s="302" t="s">
        <v>135</v>
      </c>
      <c r="I1222" s="43">
        <f>I1218+I1219+I1220+I1221</f>
        <v>477746.9</v>
      </c>
      <c r="J1222" s="39" t="s">
        <v>135</v>
      </c>
      <c r="K1222" s="43">
        <f>K1218+K1219+K1220+K1221</f>
        <v>132072.59</v>
      </c>
      <c r="L1222" s="39" t="s">
        <v>135</v>
      </c>
      <c r="M1222" s="43">
        <f>M1218+M1219+M1220+M1221</f>
        <v>8435389.1499999985</v>
      </c>
      <c r="N1222" s="48">
        <f>N1218+N1219+N1220+N1221</f>
        <v>9045208.6400000006</v>
      </c>
      <c r="O1222" s="89"/>
      <c r="P1222" s="48">
        <f>P1218+P1219+P1220+P1221</f>
        <v>0</v>
      </c>
      <c r="Q1222" s="120" t="s">
        <v>135</v>
      </c>
      <c r="R1222" s="43">
        <f>R1218+R1219+R1220+R1221</f>
        <v>0</v>
      </c>
      <c r="S1222" s="39" t="s">
        <v>135</v>
      </c>
      <c r="T1222" s="43">
        <f>T1218+T1219+T1220+T1221</f>
        <v>0</v>
      </c>
      <c r="U1222" s="39" t="s">
        <v>135</v>
      </c>
      <c r="V1222" s="43">
        <f>V1218+V1219+V1220+V1221</f>
        <v>0</v>
      </c>
      <c r="W1222" s="80">
        <f>W1218+W1219+W1220+W1221</f>
        <v>0</v>
      </c>
      <c r="X1222" s="34">
        <v>3626.1706197460999</v>
      </c>
      <c r="Y1222" s="132">
        <f>G1222-X1222</f>
        <v>3.8025390040274942E-4</v>
      </c>
    </row>
    <row r="1223" spans="1:25" s="33" customFormat="1" ht="14.25" customHeight="1">
      <c r="A1223" s="366" t="s">
        <v>227</v>
      </c>
      <c r="B1223" s="378" t="s">
        <v>30</v>
      </c>
      <c r="C1223" s="368" t="s">
        <v>35</v>
      </c>
      <c r="D1223" s="370" t="s">
        <v>47</v>
      </c>
      <c r="E1223" s="63" t="s">
        <v>0</v>
      </c>
      <c r="F1223" s="63"/>
      <c r="G1223" s="2"/>
      <c r="H1223" s="303"/>
      <c r="I1223" s="1"/>
      <c r="J1223" s="303"/>
      <c r="K1223" s="1"/>
      <c r="L1223" s="303">
        <v>832.78</v>
      </c>
      <c r="M1223" s="37">
        <f t="shared" ref="M1223:M1224" si="1123">ROUND(G1223*L1223,2)</f>
        <v>0</v>
      </c>
      <c r="N1223" s="37">
        <f>ROUND(M1223,2)</f>
        <v>0</v>
      </c>
      <c r="O1223" s="86"/>
      <c r="P1223" s="2"/>
      <c r="Q1223" s="119"/>
      <c r="R1223" s="1"/>
      <c r="S1223" s="119"/>
      <c r="T1223" s="1"/>
      <c r="U1223" s="119"/>
      <c r="V1223" s="41"/>
      <c r="W1223" s="1"/>
    </row>
    <row r="1224" spans="1:25" s="33" customFormat="1" ht="14.25" customHeight="1">
      <c r="A1224" s="367"/>
      <c r="B1224" s="379"/>
      <c r="C1224" s="369"/>
      <c r="D1224" s="349"/>
      <c r="E1224" s="2" t="s">
        <v>1</v>
      </c>
      <c r="F1224" s="2"/>
      <c r="G1224" s="2"/>
      <c r="H1224" s="303"/>
      <c r="I1224" s="1"/>
      <c r="J1224" s="303"/>
      <c r="K1224" s="1"/>
      <c r="L1224" s="303">
        <v>832.78</v>
      </c>
      <c r="M1224" s="37">
        <f t="shared" si="1123"/>
        <v>0</v>
      </c>
      <c r="N1224" s="37">
        <f t="shared" ref="N1224:N1226" si="1124">ROUND(M1224,2)</f>
        <v>0</v>
      </c>
      <c r="O1224" s="86"/>
      <c r="P1224" s="2"/>
      <c r="Q1224" s="119"/>
      <c r="R1224" s="1"/>
      <c r="S1224" s="119"/>
      <c r="T1224" s="1"/>
      <c r="U1224" s="119"/>
      <c r="V1224" s="41"/>
      <c r="W1224" s="1"/>
    </row>
    <row r="1225" spans="1:25" s="33" customFormat="1" ht="14.25" customHeight="1">
      <c r="A1225" s="367"/>
      <c r="B1225" s="379"/>
      <c r="C1225" s="369"/>
      <c r="D1225" s="349"/>
      <c r="E1225" s="2" t="s">
        <v>2</v>
      </c>
      <c r="F1225" s="2"/>
      <c r="G1225" s="2">
        <v>0</v>
      </c>
      <c r="H1225" s="303"/>
      <c r="I1225" s="1"/>
      <c r="J1225" s="303"/>
      <c r="K1225" s="1"/>
      <c r="L1225" s="303">
        <v>832.78</v>
      </c>
      <c r="M1225" s="37">
        <f>ROUND(G1225*L1225,2)</f>
        <v>0</v>
      </c>
      <c r="N1225" s="37">
        <f t="shared" si="1124"/>
        <v>0</v>
      </c>
      <c r="O1225" s="86"/>
      <c r="P1225" s="2"/>
      <c r="Q1225" s="119"/>
      <c r="R1225" s="1"/>
      <c r="S1225" s="119"/>
      <c r="T1225" s="1"/>
      <c r="U1225" s="119">
        <v>810.42</v>
      </c>
      <c r="V1225" s="37">
        <f>ROUND(P1225*U1225,2)</f>
        <v>0</v>
      </c>
      <c r="W1225" s="37">
        <f>ROUND(V1225*1.18,2)</f>
        <v>0</v>
      </c>
    </row>
    <row r="1226" spans="1:25" s="33" customFormat="1" ht="14.25" customHeight="1">
      <c r="A1226" s="367"/>
      <c r="B1226" s="379"/>
      <c r="C1226" s="369"/>
      <c r="D1226" s="349"/>
      <c r="E1226" s="2" t="s">
        <v>3</v>
      </c>
      <c r="F1226" s="2"/>
      <c r="G1226" s="2"/>
      <c r="H1226" s="303"/>
      <c r="I1226" s="1"/>
      <c r="J1226" s="303"/>
      <c r="K1226" s="1"/>
      <c r="L1226" s="303">
        <v>832.78</v>
      </c>
      <c r="M1226" s="37">
        <f t="shared" ref="M1226" si="1125">ROUND(G1226*L1226,2)</f>
        <v>0</v>
      </c>
      <c r="N1226" s="37">
        <f t="shared" si="1124"/>
        <v>0</v>
      </c>
      <c r="O1226" s="86"/>
      <c r="P1226" s="2"/>
      <c r="Q1226" s="119"/>
      <c r="R1226" s="1"/>
      <c r="S1226" s="119"/>
      <c r="T1226" s="1"/>
      <c r="U1226" s="119"/>
      <c r="V1226" s="41"/>
      <c r="W1226" s="1"/>
    </row>
    <row r="1227" spans="1:25" s="33" customFormat="1" ht="14.25" customHeight="1">
      <c r="A1227" s="367"/>
      <c r="B1227" s="379"/>
      <c r="C1227" s="369"/>
      <c r="D1227" s="349"/>
      <c r="E1227" s="2" t="s">
        <v>29</v>
      </c>
      <c r="F1227" s="2"/>
      <c r="G1227" s="1">
        <f>SUM(G1223:G1226)</f>
        <v>0</v>
      </c>
      <c r="H1227" s="303"/>
      <c r="I1227" s="1">
        <f>SUM(I1223:I1226)</f>
        <v>0</v>
      </c>
      <c r="J1227" s="303"/>
      <c r="K1227" s="1">
        <f>SUM(K1223:K1226)</f>
        <v>0</v>
      </c>
      <c r="L1227" s="303"/>
      <c r="M1227" s="1">
        <f>SUM(M1223:M1226)</f>
        <v>0</v>
      </c>
      <c r="N1227" s="1">
        <f>SUM(N1223:N1226)</f>
        <v>0</v>
      </c>
      <c r="O1227" s="86"/>
      <c r="P1227" s="2"/>
      <c r="Q1227" s="119"/>
      <c r="R1227" s="1"/>
      <c r="S1227" s="119"/>
      <c r="T1227" s="1"/>
      <c r="U1227" s="119"/>
      <c r="V1227" s="41"/>
      <c r="W1227" s="1"/>
    </row>
    <row r="1228" spans="1:25" s="95" customFormat="1" ht="14.25" customHeight="1">
      <c r="A1228" s="367"/>
      <c r="B1228" s="379"/>
      <c r="C1228" s="369"/>
      <c r="D1228" s="349" t="s">
        <v>33</v>
      </c>
      <c r="E1228" s="2" t="s">
        <v>0</v>
      </c>
      <c r="F1228" s="2"/>
      <c r="G1228" s="2"/>
      <c r="H1228" s="303"/>
      <c r="I1228" s="1"/>
      <c r="J1228" s="303"/>
      <c r="K1228" s="1"/>
      <c r="L1228" s="303">
        <v>1982.78</v>
      </c>
      <c r="M1228" s="37">
        <f t="shared" ref="M1228:M1229" si="1126">ROUND(G1228*L1228,2)</f>
        <v>0</v>
      </c>
      <c r="N1228" s="37">
        <f>ROUND(M1228,2)</f>
        <v>0</v>
      </c>
      <c r="O1228" s="86"/>
      <c r="P1228" s="2"/>
      <c r="Q1228" s="119"/>
      <c r="R1228" s="1"/>
      <c r="S1228" s="119"/>
      <c r="T1228" s="1"/>
      <c r="U1228" s="119"/>
      <c r="V1228" s="41"/>
      <c r="W1228" s="1"/>
    </row>
    <row r="1229" spans="1:25" s="95" customFormat="1" ht="14.25" customHeight="1">
      <c r="A1229" s="367"/>
      <c r="B1229" s="379"/>
      <c r="C1229" s="369"/>
      <c r="D1229" s="349"/>
      <c r="E1229" s="2" t="s">
        <v>1</v>
      </c>
      <c r="F1229" s="2"/>
      <c r="G1229" s="2"/>
      <c r="H1229" s="303"/>
      <c r="I1229" s="1"/>
      <c r="J1229" s="303"/>
      <c r="K1229" s="1"/>
      <c r="L1229" s="303">
        <v>1982.78</v>
      </c>
      <c r="M1229" s="37">
        <f t="shared" si="1126"/>
        <v>0</v>
      </c>
      <c r="N1229" s="37">
        <f t="shared" ref="N1229:N1231" si="1127">ROUND(M1229,2)</f>
        <v>0</v>
      </c>
      <c r="O1229" s="86"/>
      <c r="P1229" s="2"/>
      <c r="Q1229" s="119"/>
      <c r="R1229" s="1"/>
      <c r="S1229" s="119"/>
      <c r="T1229" s="1"/>
      <c r="U1229" s="119"/>
      <c r="V1229" s="41"/>
      <c r="W1229" s="1"/>
    </row>
    <row r="1230" spans="1:25" s="95" customFormat="1" ht="14.25" customHeight="1">
      <c r="A1230" s="367"/>
      <c r="B1230" s="379"/>
      <c r="C1230" s="369"/>
      <c r="D1230" s="349"/>
      <c r="E1230" s="2" t="s">
        <v>2</v>
      </c>
      <c r="F1230" s="2"/>
      <c r="G1230" s="2">
        <v>59.776000000000003</v>
      </c>
      <c r="H1230" s="303"/>
      <c r="I1230" s="1"/>
      <c r="J1230" s="303"/>
      <c r="K1230" s="1"/>
      <c r="L1230" s="303">
        <v>1982.78</v>
      </c>
      <c r="M1230" s="37">
        <f>ROUND(G1230*L1230,2)</f>
        <v>118522.66</v>
      </c>
      <c r="N1230" s="37">
        <f>ROUND(M1230,2)</f>
        <v>118522.66</v>
      </c>
      <c r="O1230" s="86"/>
      <c r="P1230" s="2"/>
      <c r="Q1230" s="119"/>
      <c r="R1230" s="1"/>
      <c r="S1230" s="119"/>
      <c r="T1230" s="1"/>
      <c r="U1230" s="119">
        <v>1649.4</v>
      </c>
      <c r="V1230" s="37">
        <f>ROUND(P1230*U1230,2)</f>
        <v>0</v>
      </c>
      <c r="W1230" s="37">
        <f>ROUND(V1230*1.18,2)</f>
        <v>0</v>
      </c>
    </row>
    <row r="1231" spans="1:25" s="95" customFormat="1" ht="14.25" customHeight="1">
      <c r="A1231" s="367"/>
      <c r="B1231" s="379"/>
      <c r="C1231" s="369"/>
      <c r="D1231" s="349"/>
      <c r="E1231" s="2" t="s">
        <v>3</v>
      </c>
      <c r="F1231" s="2"/>
      <c r="G1231" s="2">
        <v>-4.2000000000000003E-2</v>
      </c>
      <c r="H1231" s="303"/>
      <c r="I1231" s="1"/>
      <c r="J1231" s="303"/>
      <c r="K1231" s="1"/>
      <c r="L1231" s="303">
        <v>1982.78</v>
      </c>
      <c r="M1231" s="37">
        <f t="shared" ref="M1231" si="1128">ROUND(G1231*L1231,2)</f>
        <v>-83.28</v>
      </c>
      <c r="N1231" s="37">
        <f t="shared" si="1127"/>
        <v>-83.28</v>
      </c>
      <c r="O1231" s="86"/>
      <c r="P1231" s="2"/>
      <c r="Q1231" s="119"/>
      <c r="R1231" s="1"/>
      <c r="S1231" s="119"/>
      <c r="T1231" s="1"/>
      <c r="U1231" s="119"/>
      <c r="V1231" s="41"/>
      <c r="W1231" s="1"/>
    </row>
    <row r="1232" spans="1:25" s="95" customFormat="1" ht="14.25" customHeight="1">
      <c r="A1232" s="367"/>
      <c r="B1232" s="379"/>
      <c r="C1232" s="369"/>
      <c r="D1232" s="349"/>
      <c r="E1232" s="2" t="s">
        <v>29</v>
      </c>
      <c r="F1232" s="2"/>
      <c r="G1232" s="1">
        <f>SUM(G1228:G1231)</f>
        <v>59.734000000000002</v>
      </c>
      <c r="H1232" s="303"/>
      <c r="I1232" s="1">
        <f>SUM(I1228:I1231)</f>
        <v>0</v>
      </c>
      <c r="J1232" s="303"/>
      <c r="K1232" s="1">
        <f>SUM(K1228:K1231)</f>
        <v>0</v>
      </c>
      <c r="L1232" s="303"/>
      <c r="M1232" s="1">
        <f>SUM(M1228:M1231)</f>
        <v>118439.38</v>
      </c>
      <c r="N1232" s="1">
        <f>SUM(N1228:N1231)</f>
        <v>118439.38</v>
      </c>
      <c r="O1232" s="86"/>
      <c r="P1232" s="2"/>
      <c r="Q1232" s="119"/>
      <c r="R1232" s="1"/>
      <c r="S1232" s="119"/>
      <c r="T1232" s="1"/>
      <c r="U1232" s="119"/>
      <c r="V1232" s="41"/>
      <c r="W1232" s="1"/>
    </row>
    <row r="1233" spans="1:23" s="95" customFormat="1" ht="14.25" customHeight="1">
      <c r="A1233" s="367"/>
      <c r="B1233" s="379"/>
      <c r="C1233" s="369"/>
      <c r="D1233" s="349" t="s">
        <v>48</v>
      </c>
      <c r="E1233" s="2" t="s">
        <v>0</v>
      </c>
      <c r="F1233" s="2"/>
      <c r="G1233" s="2"/>
      <c r="H1233" s="303"/>
      <c r="I1233" s="1"/>
      <c r="J1233" s="303"/>
      <c r="K1233" s="1"/>
      <c r="L1233" s="303">
        <v>832.78</v>
      </c>
      <c r="M1233" s="37">
        <f t="shared" ref="M1233:M1234" si="1129">ROUND(G1233*L1233,2)</f>
        <v>0</v>
      </c>
      <c r="N1233" s="37">
        <f>ROUND(M1233,2)</f>
        <v>0</v>
      </c>
      <c r="O1233" s="86"/>
      <c r="P1233" s="2"/>
      <c r="Q1233" s="119"/>
      <c r="R1233" s="1"/>
      <c r="S1233" s="119"/>
      <c r="T1233" s="1"/>
      <c r="U1233" s="119"/>
      <c r="V1233" s="41"/>
      <c r="W1233" s="1"/>
    </row>
    <row r="1234" spans="1:23" s="95" customFormat="1" ht="14.25" customHeight="1">
      <c r="A1234" s="367"/>
      <c r="B1234" s="379"/>
      <c r="C1234" s="369"/>
      <c r="D1234" s="349"/>
      <c r="E1234" s="2" t="s">
        <v>1</v>
      </c>
      <c r="F1234" s="2"/>
      <c r="G1234" s="2"/>
      <c r="H1234" s="303"/>
      <c r="I1234" s="1"/>
      <c r="J1234" s="303"/>
      <c r="K1234" s="1"/>
      <c r="L1234" s="303">
        <v>832.78</v>
      </c>
      <c r="M1234" s="37">
        <f t="shared" si="1129"/>
        <v>0</v>
      </c>
      <c r="N1234" s="37">
        <f t="shared" ref="N1234:N1236" si="1130">ROUND(M1234,2)</f>
        <v>0</v>
      </c>
      <c r="O1234" s="86"/>
      <c r="P1234" s="2"/>
      <c r="Q1234" s="119"/>
      <c r="R1234" s="1"/>
      <c r="S1234" s="119"/>
      <c r="T1234" s="1"/>
      <c r="U1234" s="119"/>
      <c r="V1234" s="41"/>
      <c r="W1234" s="1"/>
    </row>
    <row r="1235" spans="1:23" s="95" customFormat="1" ht="14.25" customHeight="1">
      <c r="A1235" s="367"/>
      <c r="B1235" s="379"/>
      <c r="C1235" s="369"/>
      <c r="D1235" s="349"/>
      <c r="E1235" s="2" t="s">
        <v>2</v>
      </c>
      <c r="F1235" s="2"/>
      <c r="G1235" s="2"/>
      <c r="H1235" s="303"/>
      <c r="I1235" s="1"/>
      <c r="J1235" s="303"/>
      <c r="K1235" s="1"/>
      <c r="L1235" s="303">
        <v>832.78</v>
      </c>
      <c r="M1235" s="37">
        <f>ROUND(G1235*L1235,2)</f>
        <v>0</v>
      </c>
      <c r="N1235" s="37">
        <f t="shared" si="1130"/>
        <v>0</v>
      </c>
      <c r="O1235" s="86"/>
      <c r="P1235" s="2"/>
      <c r="Q1235" s="119"/>
      <c r="R1235" s="1"/>
      <c r="S1235" s="119"/>
      <c r="T1235" s="1"/>
      <c r="U1235" s="119"/>
      <c r="V1235" s="41"/>
      <c r="W1235" s="1"/>
    </row>
    <row r="1236" spans="1:23" s="95" customFormat="1" ht="14.25" customHeight="1">
      <c r="A1236" s="367"/>
      <c r="B1236" s="379"/>
      <c r="C1236" s="369"/>
      <c r="D1236" s="349"/>
      <c r="E1236" s="2" t="s">
        <v>3</v>
      </c>
      <c r="F1236" s="2"/>
      <c r="G1236" s="2"/>
      <c r="H1236" s="303"/>
      <c r="I1236" s="1"/>
      <c r="J1236" s="303"/>
      <c r="K1236" s="1"/>
      <c r="L1236" s="303">
        <v>832.78</v>
      </c>
      <c r="M1236" s="37">
        <f t="shared" ref="M1236" si="1131">ROUND(G1236*L1236,2)</f>
        <v>0</v>
      </c>
      <c r="N1236" s="37">
        <f t="shared" si="1130"/>
        <v>0</v>
      </c>
      <c r="O1236" s="86"/>
      <c r="P1236" s="2"/>
      <c r="Q1236" s="119"/>
      <c r="R1236" s="1"/>
      <c r="S1236" s="119"/>
      <c r="T1236" s="1"/>
      <c r="U1236" s="119"/>
      <c r="V1236" s="41"/>
      <c r="W1236" s="1"/>
    </row>
    <row r="1237" spans="1:23" s="95" customFormat="1" ht="14.25" customHeight="1">
      <c r="A1237" s="367"/>
      <c r="B1237" s="379"/>
      <c r="C1237" s="369"/>
      <c r="D1237" s="349"/>
      <c r="E1237" s="2" t="s">
        <v>29</v>
      </c>
      <c r="F1237" s="2"/>
      <c r="G1237" s="1">
        <f>SUM(G1233:G1236)</f>
        <v>0</v>
      </c>
      <c r="H1237" s="303"/>
      <c r="I1237" s="1">
        <f>SUM(I1233:I1236)</f>
        <v>0</v>
      </c>
      <c r="J1237" s="303"/>
      <c r="K1237" s="1">
        <f>SUM(K1233:K1236)</f>
        <v>0</v>
      </c>
      <c r="L1237" s="303"/>
      <c r="M1237" s="1">
        <f>SUM(M1233:M1236)</f>
        <v>0</v>
      </c>
      <c r="N1237" s="1">
        <f>SUM(N1233:N1236)</f>
        <v>0</v>
      </c>
      <c r="O1237" s="86"/>
      <c r="P1237" s="2"/>
      <c r="Q1237" s="119"/>
      <c r="R1237" s="1"/>
      <c r="S1237" s="119"/>
      <c r="T1237" s="1"/>
      <c r="U1237" s="119"/>
      <c r="V1237" s="41"/>
      <c r="W1237" s="1"/>
    </row>
    <row r="1238" spans="1:23" s="95" customFormat="1" ht="14.25" customHeight="1">
      <c r="A1238" s="367"/>
      <c r="B1238" s="379"/>
      <c r="C1238" s="369"/>
      <c r="D1238" s="349" t="s">
        <v>32</v>
      </c>
      <c r="E1238" s="2" t="s">
        <v>0</v>
      </c>
      <c r="F1238" s="2"/>
      <c r="G1238" s="2"/>
      <c r="H1238" s="303"/>
      <c r="I1238" s="1"/>
      <c r="J1238" s="303"/>
      <c r="K1238" s="1"/>
      <c r="L1238" s="303">
        <v>1982.78</v>
      </c>
      <c r="M1238" s="37">
        <f t="shared" ref="M1238:M1239" si="1132">ROUND(G1238*L1238,2)</f>
        <v>0</v>
      </c>
      <c r="N1238" s="37">
        <f>ROUND(M1238,2)</f>
        <v>0</v>
      </c>
      <c r="O1238" s="86"/>
      <c r="P1238" s="2"/>
      <c r="Q1238" s="119"/>
      <c r="R1238" s="1"/>
      <c r="S1238" s="119"/>
      <c r="T1238" s="1"/>
      <c r="U1238" s="119"/>
      <c r="V1238" s="41"/>
      <c r="W1238" s="1"/>
    </row>
    <row r="1239" spans="1:23" s="95" customFormat="1" ht="14.25" customHeight="1">
      <c r="A1239" s="367"/>
      <c r="B1239" s="379"/>
      <c r="C1239" s="369"/>
      <c r="D1239" s="349"/>
      <c r="E1239" s="2" t="s">
        <v>1</v>
      </c>
      <c r="F1239" s="2"/>
      <c r="G1239" s="2"/>
      <c r="H1239" s="303"/>
      <c r="I1239" s="1"/>
      <c r="J1239" s="303"/>
      <c r="K1239" s="1"/>
      <c r="L1239" s="303">
        <v>1982.78</v>
      </c>
      <c r="M1239" s="37">
        <f t="shared" si="1132"/>
        <v>0</v>
      </c>
      <c r="N1239" s="37">
        <f t="shared" ref="N1239:N1241" si="1133">ROUND(M1239,2)</f>
        <v>0</v>
      </c>
      <c r="O1239" s="86"/>
      <c r="P1239" s="2"/>
      <c r="Q1239" s="119"/>
      <c r="R1239" s="1"/>
      <c r="S1239" s="119"/>
      <c r="T1239" s="1"/>
      <c r="U1239" s="119"/>
      <c r="V1239" s="41"/>
      <c r="W1239" s="1"/>
    </row>
    <row r="1240" spans="1:23" s="95" customFormat="1" ht="14.25" customHeight="1">
      <c r="A1240" s="367"/>
      <c r="B1240" s="379"/>
      <c r="C1240" s="369"/>
      <c r="D1240" s="349"/>
      <c r="E1240" s="2" t="s">
        <v>2</v>
      </c>
      <c r="F1240" s="2"/>
      <c r="G1240" s="2"/>
      <c r="H1240" s="303"/>
      <c r="I1240" s="1"/>
      <c r="J1240" s="303"/>
      <c r="K1240" s="1"/>
      <c r="L1240" s="303">
        <v>1982.78</v>
      </c>
      <c r="M1240" s="37">
        <f>ROUND(G1240*L1240,2)</f>
        <v>0</v>
      </c>
      <c r="N1240" s="37">
        <f t="shared" si="1133"/>
        <v>0</v>
      </c>
      <c r="O1240" s="86"/>
      <c r="P1240" s="2"/>
      <c r="Q1240" s="119"/>
      <c r="R1240" s="1"/>
      <c r="S1240" s="119"/>
      <c r="T1240" s="1"/>
      <c r="U1240" s="119">
        <v>1649.4</v>
      </c>
      <c r="V1240" s="37">
        <f>ROUND(P1240*U1240,2)</f>
        <v>0</v>
      </c>
      <c r="W1240" s="37">
        <f>ROUND(V1240*1.18,2)</f>
        <v>0</v>
      </c>
    </row>
    <row r="1241" spans="1:23" s="95" customFormat="1" ht="14.25" customHeight="1">
      <c r="A1241" s="367"/>
      <c r="B1241" s="379"/>
      <c r="C1241" s="369"/>
      <c r="D1241" s="349"/>
      <c r="E1241" s="2" t="s">
        <v>3</v>
      </c>
      <c r="F1241" s="2"/>
      <c r="G1241" s="2"/>
      <c r="H1241" s="303"/>
      <c r="I1241" s="1"/>
      <c r="J1241" s="303"/>
      <c r="K1241" s="1"/>
      <c r="L1241" s="303">
        <v>1982.78</v>
      </c>
      <c r="M1241" s="37">
        <f t="shared" ref="M1241" si="1134">ROUND(G1241*L1241,2)</f>
        <v>0</v>
      </c>
      <c r="N1241" s="37">
        <f t="shared" si="1133"/>
        <v>0</v>
      </c>
      <c r="O1241" s="86"/>
      <c r="P1241" s="2"/>
      <c r="Q1241" s="119"/>
      <c r="R1241" s="1"/>
      <c r="S1241" s="119"/>
      <c r="T1241" s="1"/>
      <c r="U1241" s="119"/>
      <c r="V1241" s="41"/>
      <c r="W1241" s="1"/>
    </row>
    <row r="1242" spans="1:23" s="95" customFormat="1" ht="14.25" customHeight="1">
      <c r="A1242" s="367"/>
      <c r="B1242" s="379"/>
      <c r="C1242" s="369"/>
      <c r="D1242" s="349"/>
      <c r="E1242" s="2" t="s">
        <v>29</v>
      </c>
      <c r="F1242" s="2"/>
      <c r="G1242" s="1">
        <f>SUM(G1238:G1241)</f>
        <v>0</v>
      </c>
      <c r="H1242" s="303"/>
      <c r="I1242" s="1">
        <f>SUM(I1238:I1241)</f>
        <v>0</v>
      </c>
      <c r="J1242" s="303"/>
      <c r="K1242" s="1">
        <f>SUM(K1238:K1241)</f>
        <v>0</v>
      </c>
      <c r="L1242" s="303"/>
      <c r="M1242" s="1">
        <f>SUM(M1238:M1241)</f>
        <v>0</v>
      </c>
      <c r="N1242" s="1">
        <f>SUM(N1238:N1241)</f>
        <v>0</v>
      </c>
      <c r="O1242" s="86"/>
      <c r="P1242" s="2"/>
      <c r="Q1242" s="119"/>
      <c r="R1242" s="1"/>
      <c r="S1242" s="119"/>
      <c r="T1242" s="1"/>
      <c r="U1242" s="119"/>
      <c r="V1242" s="41"/>
      <c r="W1242" s="1"/>
    </row>
    <row r="1243" spans="1:23" s="95" customFormat="1" ht="14.25" customHeight="1">
      <c r="A1243" s="367"/>
      <c r="B1243" s="379"/>
      <c r="C1243" s="361" t="s">
        <v>34</v>
      </c>
      <c r="D1243" s="349" t="s">
        <v>411</v>
      </c>
      <c r="E1243" s="2" t="s">
        <v>0</v>
      </c>
      <c r="F1243" s="2"/>
      <c r="G1243" s="2"/>
      <c r="H1243" s="303"/>
      <c r="I1243" s="1"/>
      <c r="J1243" s="303"/>
      <c r="K1243" s="1"/>
      <c r="L1243" s="303">
        <v>832.78</v>
      </c>
      <c r="M1243" s="37">
        <f>ROUND(G1243*L1243,2)</f>
        <v>0</v>
      </c>
      <c r="N1243" s="37">
        <f>ROUND(M1243,2)</f>
        <v>0</v>
      </c>
      <c r="O1243" s="86"/>
      <c r="P1243" s="2"/>
      <c r="Q1243" s="119"/>
      <c r="R1243" s="1"/>
      <c r="S1243" s="119"/>
      <c r="T1243" s="1"/>
      <c r="U1243" s="119"/>
      <c r="V1243" s="41"/>
      <c r="W1243" s="1"/>
    </row>
    <row r="1244" spans="1:23" s="95" customFormat="1" ht="14.25" customHeight="1">
      <c r="A1244" s="367"/>
      <c r="B1244" s="379"/>
      <c r="C1244" s="371"/>
      <c r="D1244" s="349"/>
      <c r="E1244" s="2" t="s">
        <v>1</v>
      </c>
      <c r="F1244" s="2"/>
      <c r="G1244" s="2"/>
      <c r="H1244" s="303"/>
      <c r="I1244" s="1"/>
      <c r="J1244" s="303"/>
      <c r="K1244" s="1"/>
      <c r="L1244" s="303">
        <v>832.78</v>
      </c>
      <c r="M1244" s="37">
        <f t="shared" ref="M1244:M1246" si="1135">ROUND(G1244*L1244,2)</f>
        <v>0</v>
      </c>
      <c r="N1244" s="37">
        <f t="shared" ref="N1244:N1245" si="1136">ROUND(M1244,2)</f>
        <v>0</v>
      </c>
      <c r="O1244" s="86"/>
      <c r="P1244" s="2"/>
      <c r="Q1244" s="119"/>
      <c r="R1244" s="1"/>
      <c r="S1244" s="119"/>
      <c r="T1244" s="1"/>
      <c r="U1244" s="119"/>
      <c r="V1244" s="41"/>
      <c r="W1244" s="1"/>
    </row>
    <row r="1245" spans="1:23" s="95" customFormat="1" ht="14.25" customHeight="1">
      <c r="A1245" s="367"/>
      <c r="B1245" s="379"/>
      <c r="C1245" s="371"/>
      <c r="D1245" s="349"/>
      <c r="E1245" s="2" t="s">
        <v>2</v>
      </c>
      <c r="F1245" s="2"/>
      <c r="G1245" s="2">
        <v>0</v>
      </c>
      <c r="H1245" s="303"/>
      <c r="I1245" s="1"/>
      <c r="J1245" s="303"/>
      <c r="K1245" s="1"/>
      <c r="L1245" s="303">
        <v>832.78</v>
      </c>
      <c r="M1245" s="37">
        <f t="shared" si="1135"/>
        <v>0</v>
      </c>
      <c r="N1245" s="37">
        <f t="shared" si="1136"/>
        <v>0</v>
      </c>
      <c r="O1245" s="86"/>
      <c r="P1245" s="2"/>
      <c r="Q1245" s="1"/>
      <c r="R1245" s="1"/>
      <c r="S1245" s="119"/>
      <c r="T1245" s="1"/>
      <c r="U1245" s="119"/>
      <c r="V1245" s="41"/>
      <c r="W1245" s="1"/>
    </row>
    <row r="1246" spans="1:23" s="95" customFormat="1" ht="14.25" customHeight="1">
      <c r="A1246" s="367"/>
      <c r="B1246" s="379"/>
      <c r="C1246" s="371"/>
      <c r="D1246" s="349"/>
      <c r="E1246" s="2" t="s">
        <v>3</v>
      </c>
      <c r="F1246" s="2"/>
      <c r="G1246" s="2">
        <v>0.63500000000000001</v>
      </c>
      <c r="H1246" s="303"/>
      <c r="I1246" s="1"/>
      <c r="J1246" s="303"/>
      <c r="K1246" s="1"/>
      <c r="L1246" s="303">
        <v>832.78</v>
      </c>
      <c r="M1246" s="37">
        <f t="shared" si="1135"/>
        <v>528.82000000000005</v>
      </c>
      <c r="N1246" s="37">
        <f>ROUND(M1246,2)</f>
        <v>528.82000000000005</v>
      </c>
      <c r="O1246" s="86"/>
      <c r="P1246" s="2"/>
      <c r="Q1246" s="119"/>
      <c r="R1246" s="1"/>
      <c r="S1246" s="119"/>
      <c r="T1246" s="1"/>
      <c r="U1246" s="119"/>
      <c r="V1246" s="41"/>
      <c r="W1246" s="1"/>
    </row>
    <row r="1247" spans="1:23" s="95" customFormat="1" ht="14.25" customHeight="1">
      <c r="A1247" s="367"/>
      <c r="B1247" s="379"/>
      <c r="C1247" s="371"/>
      <c r="D1247" s="349"/>
      <c r="E1247" s="2" t="s">
        <v>29</v>
      </c>
      <c r="F1247" s="2"/>
      <c r="G1247" s="1">
        <f>SUM(G1243:G1246)</f>
        <v>0.63500000000000001</v>
      </c>
      <c r="H1247" s="303"/>
      <c r="I1247" s="1">
        <f>SUM(I1243:I1246)</f>
        <v>0</v>
      </c>
      <c r="J1247" s="303"/>
      <c r="K1247" s="1">
        <f>SUM(K1243:K1246)</f>
        <v>0</v>
      </c>
      <c r="L1247" s="303"/>
      <c r="M1247" s="1">
        <f>SUM(M1243:M1246)</f>
        <v>528.82000000000005</v>
      </c>
      <c r="N1247" s="1">
        <f>SUM(N1243:N1246)</f>
        <v>528.82000000000005</v>
      </c>
      <c r="O1247" s="86"/>
      <c r="P1247" s="2"/>
      <c r="Q1247" s="119"/>
      <c r="R1247" s="1"/>
      <c r="S1247" s="119"/>
      <c r="T1247" s="1"/>
      <c r="U1247" s="119"/>
      <c r="V1247" s="41"/>
      <c r="W1247" s="1"/>
    </row>
    <row r="1248" spans="1:23" s="95" customFormat="1" ht="14.25" customHeight="1">
      <c r="A1248" s="367"/>
      <c r="B1248" s="379"/>
      <c r="C1248" s="371"/>
      <c r="D1248" s="349" t="s">
        <v>412</v>
      </c>
      <c r="E1248" s="2" t="s">
        <v>0</v>
      </c>
      <c r="F1248" s="2"/>
      <c r="G1248" s="2"/>
      <c r="H1248" s="1"/>
      <c r="I1248" s="1"/>
      <c r="J1248" s="303"/>
      <c r="K1248" s="1"/>
      <c r="L1248" s="303">
        <v>1982.78</v>
      </c>
      <c r="M1248" s="37">
        <f>ROUND(G1248*L1248,2)</f>
        <v>0</v>
      </c>
      <c r="N1248" s="37">
        <f>ROUND(M1248,2)</f>
        <v>0</v>
      </c>
      <c r="O1248" s="86"/>
      <c r="P1248" s="2"/>
      <c r="Q1248" s="1"/>
      <c r="R1248" s="1"/>
      <c r="S1248" s="119"/>
      <c r="T1248" s="1"/>
      <c r="U1248" s="119"/>
      <c r="V1248" s="41"/>
      <c r="W1248" s="1"/>
    </row>
    <row r="1249" spans="1:23" s="95" customFormat="1" ht="14.25" customHeight="1">
      <c r="A1249" s="367"/>
      <c r="B1249" s="379"/>
      <c r="C1249" s="371"/>
      <c r="D1249" s="349"/>
      <c r="E1249" s="2" t="s">
        <v>1</v>
      </c>
      <c r="F1249" s="2"/>
      <c r="G1249" s="2"/>
      <c r="H1249" s="1"/>
      <c r="I1249" s="1"/>
      <c r="J1249" s="303"/>
      <c r="K1249" s="1"/>
      <c r="L1249" s="303">
        <v>1982.78</v>
      </c>
      <c r="M1249" s="37">
        <f t="shared" ref="M1249:M1251" si="1137">ROUND(G1249*L1249,2)</f>
        <v>0</v>
      </c>
      <c r="N1249" s="37">
        <f t="shared" ref="N1249:N1251" si="1138">ROUND(M1249,2)</f>
        <v>0</v>
      </c>
      <c r="O1249" s="86"/>
      <c r="P1249" s="2"/>
      <c r="Q1249" s="1"/>
      <c r="R1249" s="1"/>
      <c r="S1249" s="119"/>
      <c r="T1249" s="1"/>
      <c r="U1249" s="119"/>
      <c r="V1249" s="41"/>
      <c r="W1249" s="1"/>
    </row>
    <row r="1250" spans="1:23" s="95" customFormat="1" ht="14.25" customHeight="1">
      <c r="A1250" s="367"/>
      <c r="B1250" s="379"/>
      <c r="C1250" s="371"/>
      <c r="D1250" s="349"/>
      <c r="E1250" s="2" t="s">
        <v>2</v>
      </c>
      <c r="F1250" s="2"/>
      <c r="G1250" s="2">
        <v>28.16</v>
      </c>
      <c r="H1250" s="1"/>
      <c r="I1250" s="1"/>
      <c r="J1250" s="303"/>
      <c r="K1250" s="1"/>
      <c r="L1250" s="303">
        <v>1982.78</v>
      </c>
      <c r="M1250" s="37">
        <f t="shared" si="1137"/>
        <v>55835.08</v>
      </c>
      <c r="N1250" s="37">
        <f t="shared" si="1138"/>
        <v>55835.08</v>
      </c>
      <c r="O1250" s="86"/>
      <c r="P1250" s="2"/>
      <c r="Q1250" s="1"/>
      <c r="R1250" s="1"/>
      <c r="S1250" s="119"/>
      <c r="T1250" s="1"/>
      <c r="U1250" s="119"/>
      <c r="V1250" s="41"/>
      <c r="W1250" s="1"/>
    </row>
    <row r="1251" spans="1:23" s="95" customFormat="1" ht="14.25" customHeight="1">
      <c r="A1251" s="367"/>
      <c r="B1251" s="379"/>
      <c r="C1251" s="371"/>
      <c r="D1251" s="349"/>
      <c r="E1251" s="2" t="s">
        <v>3</v>
      </c>
      <c r="F1251" s="2"/>
      <c r="G1251" s="2">
        <v>7.5220000000000002</v>
      </c>
      <c r="H1251" s="1"/>
      <c r="I1251" s="1"/>
      <c r="J1251" s="303"/>
      <c r="K1251" s="1"/>
      <c r="L1251" s="303">
        <v>1982.78</v>
      </c>
      <c r="M1251" s="37">
        <f t="shared" si="1137"/>
        <v>14914.47</v>
      </c>
      <c r="N1251" s="37">
        <f t="shared" si="1138"/>
        <v>14914.47</v>
      </c>
      <c r="O1251" s="86"/>
      <c r="P1251" s="2"/>
      <c r="Q1251" s="1"/>
      <c r="R1251" s="1"/>
      <c r="S1251" s="119"/>
      <c r="T1251" s="1"/>
      <c r="U1251" s="119"/>
      <c r="V1251" s="41"/>
      <c r="W1251" s="1"/>
    </row>
    <row r="1252" spans="1:23" s="95" customFormat="1" ht="14.25" customHeight="1">
      <c r="A1252" s="367"/>
      <c r="B1252" s="379"/>
      <c r="C1252" s="371"/>
      <c r="D1252" s="349"/>
      <c r="E1252" s="2" t="s">
        <v>29</v>
      </c>
      <c r="F1252" s="2"/>
      <c r="G1252" s="1">
        <f>SUM(G1248:G1251)</f>
        <v>35.682000000000002</v>
      </c>
      <c r="H1252" s="303"/>
      <c r="I1252" s="1">
        <f>SUM(I1248:I1251)</f>
        <v>0</v>
      </c>
      <c r="J1252" s="303"/>
      <c r="K1252" s="1">
        <f>SUM(K1248:K1251)</f>
        <v>0</v>
      </c>
      <c r="L1252" s="303"/>
      <c r="M1252" s="1">
        <f>SUM(M1248:M1251)</f>
        <v>70749.55</v>
      </c>
      <c r="N1252" s="1">
        <f>SUM(N1248:N1251)</f>
        <v>70749.55</v>
      </c>
      <c r="O1252" s="86"/>
      <c r="P1252" s="2"/>
      <c r="Q1252" s="1"/>
      <c r="R1252" s="1"/>
      <c r="S1252" s="119"/>
      <c r="T1252" s="1"/>
      <c r="U1252" s="119"/>
      <c r="V1252" s="41"/>
      <c r="W1252" s="1"/>
    </row>
    <row r="1253" spans="1:23" s="95" customFormat="1" ht="14.25" customHeight="1">
      <c r="A1253" s="367"/>
      <c r="B1253" s="379"/>
      <c r="C1253" s="371"/>
      <c r="D1253" s="349" t="s">
        <v>413</v>
      </c>
      <c r="E1253" s="2" t="s">
        <v>0</v>
      </c>
      <c r="F1253" s="2"/>
      <c r="G1253" s="2"/>
      <c r="H1253" s="1"/>
      <c r="I1253" s="1"/>
      <c r="J1253" s="303"/>
      <c r="K1253" s="1"/>
      <c r="L1253" s="303">
        <v>1641.12</v>
      </c>
      <c r="M1253" s="37">
        <f t="shared" ref="M1253:M1254" si="1139">ROUND(G1253*L1253,2)</f>
        <v>0</v>
      </c>
      <c r="N1253" s="37">
        <f>ROUND(M1253,2)</f>
        <v>0</v>
      </c>
      <c r="O1253" s="86"/>
      <c r="P1253" s="2"/>
      <c r="Q1253" s="1"/>
      <c r="R1253" s="1"/>
      <c r="S1253" s="119"/>
      <c r="T1253" s="1"/>
      <c r="U1253" s="119"/>
      <c r="V1253" s="41"/>
      <c r="W1253" s="1"/>
    </row>
    <row r="1254" spans="1:23" s="95" customFormat="1" ht="14.25" customHeight="1">
      <c r="A1254" s="367"/>
      <c r="B1254" s="379"/>
      <c r="C1254" s="371"/>
      <c r="D1254" s="349"/>
      <c r="E1254" s="2" t="s">
        <v>1</v>
      </c>
      <c r="F1254" s="2"/>
      <c r="G1254" s="2"/>
      <c r="H1254" s="1"/>
      <c r="I1254" s="1"/>
      <c r="J1254" s="303"/>
      <c r="K1254" s="1"/>
      <c r="L1254" s="303">
        <v>1641.12</v>
      </c>
      <c r="M1254" s="37">
        <f t="shared" si="1139"/>
        <v>0</v>
      </c>
      <c r="N1254" s="37">
        <f t="shared" ref="N1254:N1256" si="1140">ROUND(M1254,2)</f>
        <v>0</v>
      </c>
      <c r="O1254" s="86"/>
      <c r="P1254" s="2"/>
      <c r="Q1254" s="1"/>
      <c r="R1254" s="1"/>
      <c r="S1254" s="119"/>
      <c r="T1254" s="1"/>
      <c r="U1254" s="119"/>
      <c r="V1254" s="41"/>
      <c r="W1254" s="1"/>
    </row>
    <row r="1255" spans="1:23" s="95" customFormat="1" ht="14.25" customHeight="1">
      <c r="A1255" s="367"/>
      <c r="B1255" s="379"/>
      <c r="C1255" s="371"/>
      <c r="D1255" s="349"/>
      <c r="E1255" s="2" t="s">
        <v>2</v>
      </c>
      <c r="F1255" s="2"/>
      <c r="G1255" s="79">
        <v>31.111999999999998</v>
      </c>
      <c r="H1255" s="1"/>
      <c r="I1255" s="1"/>
      <c r="J1255" s="303"/>
      <c r="K1255" s="1"/>
      <c r="L1255" s="303">
        <v>1641.12</v>
      </c>
      <c r="M1255" s="37">
        <f>ROUND(G1255*L1255,2)</f>
        <v>51058.53</v>
      </c>
      <c r="N1255" s="37">
        <f t="shared" si="1140"/>
        <v>51058.53</v>
      </c>
      <c r="O1255" s="86"/>
      <c r="P1255" s="79"/>
      <c r="Q1255" s="1"/>
      <c r="R1255" s="1"/>
      <c r="S1255" s="119"/>
      <c r="T1255" s="1"/>
      <c r="U1255" s="119">
        <v>810.42</v>
      </c>
      <c r="V1255" s="37">
        <f>ROUND(P1255*U1255,2)</f>
        <v>0</v>
      </c>
      <c r="W1255" s="37">
        <f>ROUND(V1255*1.18,2)</f>
        <v>0</v>
      </c>
    </row>
    <row r="1256" spans="1:23" s="95" customFormat="1" ht="14.25" customHeight="1">
      <c r="A1256" s="367"/>
      <c r="B1256" s="379"/>
      <c r="C1256" s="371"/>
      <c r="D1256" s="349"/>
      <c r="E1256" s="2" t="s">
        <v>3</v>
      </c>
      <c r="F1256" s="2"/>
      <c r="G1256" s="2">
        <v>630.33000000000004</v>
      </c>
      <c r="H1256" s="1"/>
      <c r="I1256" s="1"/>
      <c r="J1256" s="303"/>
      <c r="K1256" s="1"/>
      <c r="L1256" s="303">
        <v>1641.12</v>
      </c>
      <c r="M1256" s="37">
        <f>ROUND(G1256*L1256,2)</f>
        <v>1034447.17</v>
      </c>
      <c r="N1256" s="37">
        <f t="shared" si="1140"/>
        <v>1034447.17</v>
      </c>
      <c r="O1256" s="86"/>
      <c r="P1256" s="2"/>
      <c r="Q1256" s="1"/>
      <c r="R1256" s="1"/>
      <c r="S1256" s="119"/>
      <c r="T1256" s="1"/>
      <c r="U1256" s="119">
        <v>810.42</v>
      </c>
      <c r="V1256" s="37">
        <f>ROUND(P1256*U1256,2)</f>
        <v>0</v>
      </c>
      <c r="W1256" s="37">
        <f>ROUND(V1256*1.18,2)</f>
        <v>0</v>
      </c>
    </row>
    <row r="1257" spans="1:23" s="95" customFormat="1" ht="14.25" customHeight="1">
      <c r="A1257" s="367"/>
      <c r="B1257" s="379"/>
      <c r="C1257" s="371"/>
      <c r="D1257" s="349"/>
      <c r="E1257" s="2" t="s">
        <v>29</v>
      </c>
      <c r="F1257" s="2"/>
      <c r="G1257" s="1">
        <f>SUM(G1253:G1256)</f>
        <v>661.44200000000001</v>
      </c>
      <c r="H1257" s="303"/>
      <c r="I1257" s="1">
        <f>SUM(I1253:I1256)</f>
        <v>0</v>
      </c>
      <c r="J1257" s="303"/>
      <c r="K1257" s="1">
        <f>SUM(K1253:K1256)</f>
        <v>0</v>
      </c>
      <c r="L1257" s="303"/>
      <c r="M1257" s="1">
        <f>SUM(M1253:M1256)</f>
        <v>1085505.7</v>
      </c>
      <c r="N1257" s="1">
        <f>SUM(N1253:N1256)</f>
        <v>1085505.7</v>
      </c>
      <c r="O1257" s="86"/>
      <c r="P1257" s="2"/>
      <c r="Q1257" s="1"/>
      <c r="R1257" s="1"/>
      <c r="S1257" s="119"/>
      <c r="T1257" s="1"/>
      <c r="U1257" s="119"/>
      <c r="V1257" s="41"/>
      <c r="W1257" s="1"/>
    </row>
    <row r="1258" spans="1:23" s="95" customFormat="1" ht="14.25" customHeight="1">
      <c r="A1258" s="367"/>
      <c r="B1258" s="379"/>
      <c r="C1258" s="371"/>
      <c r="D1258" s="349" t="s">
        <v>414</v>
      </c>
      <c r="E1258" s="2" t="s">
        <v>0</v>
      </c>
      <c r="F1258" s="2"/>
      <c r="G1258" s="2"/>
      <c r="H1258" s="1"/>
      <c r="I1258" s="1"/>
      <c r="J1258" s="303"/>
      <c r="K1258" s="1"/>
      <c r="L1258" s="303">
        <v>3291.12</v>
      </c>
      <c r="M1258" s="37">
        <f t="shared" ref="M1258:M1261" si="1141">ROUND(G1258*L1258,2)</f>
        <v>0</v>
      </c>
      <c r="N1258" s="37">
        <f>ROUND(M1258,2)</f>
        <v>0</v>
      </c>
      <c r="O1258" s="86"/>
      <c r="P1258" s="2"/>
      <c r="Q1258" s="1"/>
      <c r="R1258" s="1"/>
      <c r="S1258" s="119"/>
      <c r="T1258" s="1"/>
      <c r="U1258" s="119"/>
      <c r="V1258" s="41"/>
      <c r="W1258" s="1"/>
    </row>
    <row r="1259" spans="1:23" s="95" customFormat="1" ht="14.25" customHeight="1">
      <c r="A1259" s="367"/>
      <c r="B1259" s="379"/>
      <c r="C1259" s="371"/>
      <c r="D1259" s="349"/>
      <c r="E1259" s="2" t="s">
        <v>1</v>
      </c>
      <c r="F1259" s="2"/>
      <c r="G1259" s="2"/>
      <c r="H1259" s="1"/>
      <c r="I1259" s="1"/>
      <c r="J1259" s="303"/>
      <c r="K1259" s="1"/>
      <c r="L1259" s="303">
        <v>3291.12</v>
      </c>
      <c r="M1259" s="37">
        <f t="shared" si="1141"/>
        <v>0</v>
      </c>
      <c r="N1259" s="37">
        <f t="shared" ref="N1259:N1261" si="1142">ROUND(M1259,2)</f>
        <v>0</v>
      </c>
      <c r="O1259" s="86"/>
      <c r="P1259" s="2"/>
      <c r="Q1259" s="1"/>
      <c r="R1259" s="1"/>
      <c r="S1259" s="119"/>
      <c r="T1259" s="1"/>
      <c r="U1259" s="119"/>
      <c r="V1259" s="41"/>
      <c r="W1259" s="1"/>
    </row>
    <row r="1260" spans="1:23" s="95" customFormat="1" ht="14.25" customHeight="1">
      <c r="A1260" s="367"/>
      <c r="B1260" s="379"/>
      <c r="C1260" s="371"/>
      <c r="D1260" s="349"/>
      <c r="E1260" s="2" t="s">
        <v>2</v>
      </c>
      <c r="F1260" s="2"/>
      <c r="G1260" s="79">
        <v>10.574999999999999</v>
      </c>
      <c r="H1260" s="1"/>
      <c r="I1260" s="1"/>
      <c r="J1260" s="303"/>
      <c r="K1260" s="1"/>
      <c r="L1260" s="303">
        <v>3291.12</v>
      </c>
      <c r="M1260" s="37">
        <f t="shared" si="1141"/>
        <v>34803.589999999997</v>
      </c>
      <c r="N1260" s="37">
        <f t="shared" si="1142"/>
        <v>34803.589999999997</v>
      </c>
      <c r="O1260" s="86"/>
      <c r="P1260" s="79"/>
      <c r="Q1260" s="1"/>
      <c r="R1260" s="1"/>
      <c r="S1260" s="119"/>
      <c r="T1260" s="1"/>
      <c r="U1260" s="119">
        <v>1649.4</v>
      </c>
      <c r="V1260" s="37">
        <f t="shared" ref="V1260:V1261" si="1143">ROUND(P1260*U1260,2)</f>
        <v>0</v>
      </c>
      <c r="W1260" s="37">
        <f t="shared" ref="W1260:W1261" si="1144">ROUND(V1260*1.18,2)</f>
        <v>0</v>
      </c>
    </row>
    <row r="1261" spans="1:23" s="95" customFormat="1" ht="14.25" customHeight="1">
      <c r="A1261" s="367"/>
      <c r="B1261" s="379"/>
      <c r="C1261" s="371"/>
      <c r="D1261" s="349"/>
      <c r="E1261" s="2" t="s">
        <v>3</v>
      </c>
      <c r="F1261" s="2"/>
      <c r="G1261" s="2">
        <v>179.66200000000001</v>
      </c>
      <c r="H1261" s="1"/>
      <c r="I1261" s="1"/>
      <c r="J1261" s="303"/>
      <c r="K1261" s="1"/>
      <c r="L1261" s="303">
        <v>3291.12</v>
      </c>
      <c r="M1261" s="37">
        <f t="shared" si="1141"/>
        <v>591289.19999999995</v>
      </c>
      <c r="N1261" s="37">
        <f t="shared" si="1142"/>
        <v>591289.19999999995</v>
      </c>
      <c r="O1261" s="86"/>
      <c r="P1261" s="2"/>
      <c r="Q1261" s="1"/>
      <c r="R1261" s="1"/>
      <c r="S1261" s="119"/>
      <c r="T1261" s="1"/>
      <c r="U1261" s="119">
        <v>1649.4</v>
      </c>
      <c r="V1261" s="37">
        <f t="shared" si="1143"/>
        <v>0</v>
      </c>
      <c r="W1261" s="37">
        <f t="shared" si="1144"/>
        <v>0</v>
      </c>
    </row>
    <row r="1262" spans="1:23" s="95" customFormat="1" ht="14.25" customHeight="1">
      <c r="A1262" s="367"/>
      <c r="B1262" s="379"/>
      <c r="C1262" s="372"/>
      <c r="D1262" s="349"/>
      <c r="E1262" s="2" t="s">
        <v>29</v>
      </c>
      <c r="F1262" s="2"/>
      <c r="G1262" s="1">
        <f>SUM(G1258:G1261)</f>
        <v>190.23699999999999</v>
      </c>
      <c r="H1262" s="303"/>
      <c r="I1262" s="1">
        <f>SUM(I1258:I1261)</f>
        <v>0</v>
      </c>
      <c r="J1262" s="303"/>
      <c r="K1262" s="1">
        <f>SUM(K1258:K1261)</f>
        <v>0</v>
      </c>
      <c r="L1262" s="303"/>
      <c r="M1262" s="1">
        <f>SUM(M1258:M1261)</f>
        <v>626092.78999999992</v>
      </c>
      <c r="N1262" s="1">
        <f>SUM(N1258:N1261)</f>
        <v>626092.78999999992</v>
      </c>
      <c r="O1262" s="86"/>
      <c r="P1262" s="2"/>
      <c r="Q1262" s="1"/>
      <c r="R1262" s="1"/>
      <c r="S1262" s="119"/>
      <c r="T1262" s="1"/>
      <c r="U1262" s="119"/>
      <c r="V1262" s="41"/>
      <c r="W1262" s="1"/>
    </row>
    <row r="1263" spans="1:23" s="95" customFormat="1" ht="14.25" customHeight="1">
      <c r="A1263" s="367"/>
      <c r="B1263" s="379"/>
      <c r="C1263" s="361" t="s">
        <v>34</v>
      </c>
      <c r="D1263" s="349" t="s">
        <v>415</v>
      </c>
      <c r="E1263" s="2" t="s">
        <v>0</v>
      </c>
      <c r="F1263" s="2"/>
      <c r="G1263" s="2"/>
      <c r="H1263" s="303"/>
      <c r="I1263" s="1"/>
      <c r="J1263" s="303"/>
      <c r="K1263" s="1"/>
      <c r="L1263" s="303">
        <v>832.78</v>
      </c>
      <c r="M1263" s="37">
        <f>ROUND(G1263*L1263,2)</f>
        <v>0</v>
      </c>
      <c r="N1263" s="37">
        <f>ROUND(M1263,2)</f>
        <v>0</v>
      </c>
      <c r="O1263" s="86"/>
      <c r="P1263" s="2"/>
      <c r="Q1263" s="303"/>
      <c r="R1263" s="1"/>
      <c r="S1263" s="303"/>
      <c r="T1263" s="1"/>
      <c r="U1263" s="303"/>
      <c r="V1263" s="41"/>
      <c r="W1263" s="1"/>
    </row>
    <row r="1264" spans="1:23" s="95" customFormat="1" ht="14.25" customHeight="1">
      <c r="A1264" s="367"/>
      <c r="B1264" s="379"/>
      <c r="C1264" s="371"/>
      <c r="D1264" s="349"/>
      <c r="E1264" s="2" t="s">
        <v>1</v>
      </c>
      <c r="F1264" s="2"/>
      <c r="G1264" s="2"/>
      <c r="H1264" s="303"/>
      <c r="I1264" s="1"/>
      <c r="J1264" s="303"/>
      <c r="K1264" s="1"/>
      <c r="L1264" s="303">
        <v>832.78</v>
      </c>
      <c r="M1264" s="37">
        <f t="shared" ref="M1264:M1266" si="1145">ROUND(G1264*L1264,2)</f>
        <v>0</v>
      </c>
      <c r="N1264" s="37">
        <f t="shared" ref="N1264:N1266" si="1146">ROUND(M1264,2)</f>
        <v>0</v>
      </c>
      <c r="O1264" s="86"/>
      <c r="P1264" s="2"/>
      <c r="Q1264" s="303"/>
      <c r="R1264" s="1"/>
      <c r="S1264" s="303"/>
      <c r="T1264" s="1"/>
      <c r="U1264" s="303"/>
      <c r="V1264" s="41"/>
      <c r="W1264" s="1"/>
    </row>
    <row r="1265" spans="1:23" s="95" customFormat="1" ht="14.25" customHeight="1">
      <c r="A1265" s="367"/>
      <c r="B1265" s="379"/>
      <c r="C1265" s="371"/>
      <c r="D1265" s="349"/>
      <c r="E1265" s="2" t="s">
        <v>2</v>
      </c>
      <c r="F1265" s="2"/>
      <c r="G1265" s="2">
        <v>0</v>
      </c>
      <c r="H1265" s="303"/>
      <c r="I1265" s="1"/>
      <c r="J1265" s="303"/>
      <c r="K1265" s="1"/>
      <c r="L1265" s="303">
        <v>832.78</v>
      </c>
      <c r="M1265" s="37">
        <f t="shared" si="1145"/>
        <v>0</v>
      </c>
      <c r="N1265" s="37">
        <f t="shared" si="1146"/>
        <v>0</v>
      </c>
      <c r="O1265" s="86"/>
      <c r="P1265" s="2"/>
      <c r="Q1265" s="1"/>
      <c r="R1265" s="1"/>
      <c r="S1265" s="303"/>
      <c r="T1265" s="1"/>
      <c r="U1265" s="303"/>
      <c r="V1265" s="41"/>
      <c r="W1265" s="1"/>
    </row>
    <row r="1266" spans="1:23" s="95" customFormat="1" ht="14.25" customHeight="1">
      <c r="A1266" s="367"/>
      <c r="B1266" s="379"/>
      <c r="C1266" s="371"/>
      <c r="D1266" s="349"/>
      <c r="E1266" s="2" t="s">
        <v>3</v>
      </c>
      <c r="F1266" s="2"/>
      <c r="G1266" s="2">
        <v>0.52500000000000002</v>
      </c>
      <c r="H1266" s="303"/>
      <c r="I1266" s="1"/>
      <c r="J1266" s="303"/>
      <c r="K1266" s="1"/>
      <c r="L1266" s="303">
        <v>832.78</v>
      </c>
      <c r="M1266" s="37">
        <f t="shared" si="1145"/>
        <v>437.21</v>
      </c>
      <c r="N1266" s="37">
        <f t="shared" si="1146"/>
        <v>437.21</v>
      </c>
      <c r="O1266" s="86"/>
      <c r="P1266" s="2"/>
      <c r="Q1266" s="303"/>
      <c r="R1266" s="1"/>
      <c r="S1266" s="303"/>
      <c r="T1266" s="1"/>
      <c r="U1266" s="303"/>
      <c r="V1266" s="41"/>
      <c r="W1266" s="1"/>
    </row>
    <row r="1267" spans="1:23" s="95" customFormat="1" ht="14.25" customHeight="1">
      <c r="A1267" s="367"/>
      <c r="B1267" s="379"/>
      <c r="C1267" s="371"/>
      <c r="D1267" s="349"/>
      <c r="E1267" s="2" t="s">
        <v>29</v>
      </c>
      <c r="F1267" s="2"/>
      <c r="G1267" s="1">
        <f>SUM(G1263:G1266)</f>
        <v>0.52500000000000002</v>
      </c>
      <c r="H1267" s="303"/>
      <c r="I1267" s="1">
        <f>SUM(I1263:I1266)</f>
        <v>0</v>
      </c>
      <c r="J1267" s="303"/>
      <c r="K1267" s="1">
        <f>SUM(K1263:K1266)</f>
        <v>0</v>
      </c>
      <c r="L1267" s="303"/>
      <c r="M1267" s="1">
        <f>SUM(M1263:M1266)</f>
        <v>437.21</v>
      </c>
      <c r="N1267" s="1">
        <f>SUM(N1263:N1266)</f>
        <v>437.21</v>
      </c>
      <c r="O1267" s="86"/>
      <c r="P1267" s="2"/>
      <c r="Q1267" s="303"/>
      <c r="R1267" s="1"/>
      <c r="S1267" s="303"/>
      <c r="T1267" s="1"/>
      <c r="U1267" s="303"/>
      <c r="V1267" s="41"/>
      <c r="W1267" s="1"/>
    </row>
    <row r="1268" spans="1:23" s="95" customFormat="1" ht="14.25" customHeight="1">
      <c r="A1268" s="367"/>
      <c r="B1268" s="379"/>
      <c r="C1268" s="371"/>
      <c r="D1268" s="349" t="s">
        <v>416</v>
      </c>
      <c r="E1268" s="2" t="s">
        <v>0</v>
      </c>
      <c r="F1268" s="2"/>
      <c r="G1268" s="2"/>
      <c r="H1268" s="1"/>
      <c r="I1268" s="1"/>
      <c r="J1268" s="303"/>
      <c r="K1268" s="1"/>
      <c r="L1268" s="303">
        <v>1982.78</v>
      </c>
      <c r="M1268" s="37">
        <f>ROUND(G1268*L1268,2)</f>
        <v>0</v>
      </c>
      <c r="N1268" s="37">
        <f>ROUND(M1268,2)</f>
        <v>0</v>
      </c>
      <c r="O1268" s="86"/>
      <c r="P1268" s="2"/>
      <c r="Q1268" s="1"/>
      <c r="R1268" s="1"/>
      <c r="S1268" s="303"/>
      <c r="T1268" s="1"/>
      <c r="U1268" s="303"/>
      <c r="V1268" s="41"/>
      <c r="W1268" s="1"/>
    </row>
    <row r="1269" spans="1:23" s="95" customFormat="1" ht="14.25" customHeight="1">
      <c r="A1269" s="367"/>
      <c r="B1269" s="379"/>
      <c r="C1269" s="371"/>
      <c r="D1269" s="349"/>
      <c r="E1269" s="2" t="s">
        <v>1</v>
      </c>
      <c r="F1269" s="2"/>
      <c r="G1269" s="2"/>
      <c r="H1269" s="1"/>
      <c r="I1269" s="1"/>
      <c r="J1269" s="303"/>
      <c r="K1269" s="1"/>
      <c r="L1269" s="303">
        <v>1982.78</v>
      </c>
      <c r="M1269" s="37">
        <f t="shared" ref="M1269:M1271" si="1147">ROUND(G1269*L1269,2)</f>
        <v>0</v>
      </c>
      <c r="N1269" s="37">
        <f t="shared" ref="N1269:N1271" si="1148">ROUND(M1269,2)</f>
        <v>0</v>
      </c>
      <c r="O1269" s="86"/>
      <c r="P1269" s="2"/>
      <c r="Q1269" s="1"/>
      <c r="R1269" s="1"/>
      <c r="S1269" s="303"/>
      <c r="T1269" s="1"/>
      <c r="U1269" s="303"/>
      <c r="V1269" s="41"/>
      <c r="W1269" s="1"/>
    </row>
    <row r="1270" spans="1:23" s="95" customFormat="1" ht="14.25" customHeight="1">
      <c r="A1270" s="367"/>
      <c r="B1270" s="379"/>
      <c r="C1270" s="371"/>
      <c r="D1270" s="349"/>
      <c r="E1270" s="2" t="s">
        <v>2</v>
      </c>
      <c r="F1270" s="2"/>
      <c r="G1270" s="2">
        <v>30.73</v>
      </c>
      <c r="H1270" s="1"/>
      <c r="I1270" s="1"/>
      <c r="J1270" s="303"/>
      <c r="K1270" s="1"/>
      <c r="L1270" s="303">
        <v>1982.78</v>
      </c>
      <c r="M1270" s="37">
        <f t="shared" si="1147"/>
        <v>60930.83</v>
      </c>
      <c r="N1270" s="37">
        <f t="shared" si="1148"/>
        <v>60930.83</v>
      </c>
      <c r="O1270" s="86"/>
      <c r="P1270" s="2"/>
      <c r="Q1270" s="1"/>
      <c r="R1270" s="1"/>
      <c r="S1270" s="303"/>
      <c r="T1270" s="1"/>
      <c r="U1270" s="303"/>
      <c r="V1270" s="41"/>
      <c r="W1270" s="1"/>
    </row>
    <row r="1271" spans="1:23" s="95" customFormat="1" ht="14.25" customHeight="1">
      <c r="A1271" s="367"/>
      <c r="B1271" s="379"/>
      <c r="C1271" s="371"/>
      <c r="D1271" s="349"/>
      <c r="E1271" s="2" t="s">
        <v>3</v>
      </c>
      <c r="F1271" s="2"/>
      <c r="G1271" s="2">
        <v>11.771000000000001</v>
      </c>
      <c r="H1271" s="1"/>
      <c r="I1271" s="1"/>
      <c r="J1271" s="303"/>
      <c r="K1271" s="1"/>
      <c r="L1271" s="303">
        <v>1982.78</v>
      </c>
      <c r="M1271" s="37">
        <f t="shared" si="1147"/>
        <v>23339.3</v>
      </c>
      <c r="N1271" s="37">
        <f t="shared" si="1148"/>
        <v>23339.3</v>
      </c>
      <c r="O1271" s="86"/>
      <c r="P1271" s="2"/>
      <c r="Q1271" s="1"/>
      <c r="R1271" s="1"/>
      <c r="S1271" s="303"/>
      <c r="T1271" s="1"/>
      <c r="U1271" s="303"/>
      <c r="V1271" s="41"/>
      <c r="W1271" s="1"/>
    </row>
    <row r="1272" spans="1:23" s="95" customFormat="1" ht="14.25" customHeight="1">
      <c r="A1272" s="367"/>
      <c r="B1272" s="379"/>
      <c r="C1272" s="371"/>
      <c r="D1272" s="349"/>
      <c r="E1272" s="2" t="s">
        <v>29</v>
      </c>
      <c r="F1272" s="2"/>
      <c r="G1272" s="1">
        <f>SUM(G1268:G1271)</f>
        <v>42.501000000000005</v>
      </c>
      <c r="H1272" s="303"/>
      <c r="I1272" s="1">
        <f>SUM(I1268:I1271)</f>
        <v>0</v>
      </c>
      <c r="J1272" s="303"/>
      <c r="K1272" s="1">
        <f>SUM(K1268:K1271)</f>
        <v>0</v>
      </c>
      <c r="L1272" s="303"/>
      <c r="M1272" s="1">
        <f>SUM(M1268:M1271)</f>
        <v>84270.13</v>
      </c>
      <c r="N1272" s="1">
        <f>SUM(N1268:N1271)</f>
        <v>84270.13</v>
      </c>
      <c r="O1272" s="86"/>
      <c r="P1272" s="2"/>
      <c r="Q1272" s="1"/>
      <c r="R1272" s="1"/>
      <c r="S1272" s="303"/>
      <c r="T1272" s="1"/>
      <c r="U1272" s="303"/>
      <c r="V1272" s="41"/>
      <c r="W1272" s="1"/>
    </row>
    <row r="1273" spans="1:23" s="95" customFormat="1" ht="14.25" customHeight="1">
      <c r="A1273" s="367"/>
      <c r="B1273" s="379"/>
      <c r="C1273" s="371"/>
      <c r="D1273" s="349" t="s">
        <v>417</v>
      </c>
      <c r="E1273" s="2" t="s">
        <v>0</v>
      </c>
      <c r="F1273" s="2"/>
      <c r="G1273" s="2"/>
      <c r="H1273" s="1"/>
      <c r="I1273" s="1"/>
      <c r="J1273" s="303"/>
      <c r="K1273" s="1"/>
      <c r="L1273" s="303">
        <v>832.78</v>
      </c>
      <c r="M1273" s="37">
        <f t="shared" ref="M1273:M1274" si="1149">ROUND(G1273*L1273,2)</f>
        <v>0</v>
      </c>
      <c r="N1273" s="37">
        <f>ROUND(M1273,2)</f>
        <v>0</v>
      </c>
      <c r="O1273" s="86"/>
      <c r="P1273" s="2"/>
      <c r="Q1273" s="1"/>
      <c r="R1273" s="1"/>
      <c r="S1273" s="303"/>
      <c r="T1273" s="1"/>
      <c r="U1273" s="303"/>
      <c r="V1273" s="41"/>
      <c r="W1273" s="1"/>
    </row>
    <row r="1274" spans="1:23" s="95" customFormat="1" ht="14.25" customHeight="1">
      <c r="A1274" s="367"/>
      <c r="B1274" s="379"/>
      <c r="C1274" s="371"/>
      <c r="D1274" s="349"/>
      <c r="E1274" s="2" t="s">
        <v>1</v>
      </c>
      <c r="F1274" s="2"/>
      <c r="G1274" s="2"/>
      <c r="H1274" s="1"/>
      <c r="I1274" s="1"/>
      <c r="J1274" s="303"/>
      <c r="K1274" s="1"/>
      <c r="L1274" s="303">
        <v>832.78</v>
      </c>
      <c r="M1274" s="37">
        <f t="shared" si="1149"/>
        <v>0</v>
      </c>
      <c r="N1274" s="37">
        <f t="shared" ref="N1274:N1276" si="1150">ROUND(M1274,2)</f>
        <v>0</v>
      </c>
      <c r="O1274" s="86"/>
      <c r="P1274" s="2"/>
      <c r="Q1274" s="1"/>
      <c r="R1274" s="1"/>
      <c r="S1274" s="303"/>
      <c r="T1274" s="1"/>
      <c r="U1274" s="303"/>
      <c r="V1274" s="41"/>
      <c r="W1274" s="1"/>
    </row>
    <row r="1275" spans="1:23" s="95" customFormat="1" ht="14.25" customHeight="1">
      <c r="A1275" s="367"/>
      <c r="B1275" s="379"/>
      <c r="C1275" s="371"/>
      <c r="D1275" s="349"/>
      <c r="E1275" s="2" t="s">
        <v>2</v>
      </c>
      <c r="F1275" s="2"/>
      <c r="G1275" s="79">
        <v>28.922000000000001</v>
      </c>
      <c r="H1275" s="1"/>
      <c r="I1275" s="1"/>
      <c r="J1275" s="303"/>
      <c r="K1275" s="1"/>
      <c r="L1275" s="303">
        <v>832.78</v>
      </c>
      <c r="M1275" s="37">
        <f>ROUND(G1275*L1275,2)</f>
        <v>24085.66</v>
      </c>
      <c r="N1275" s="37">
        <f t="shared" si="1150"/>
        <v>24085.66</v>
      </c>
      <c r="O1275" s="86"/>
      <c r="P1275" s="79"/>
      <c r="Q1275" s="1"/>
      <c r="R1275" s="1"/>
      <c r="S1275" s="303"/>
      <c r="T1275" s="1"/>
      <c r="U1275" s="303">
        <v>810.42</v>
      </c>
      <c r="V1275" s="37">
        <f>ROUND(P1275*U1275,2)</f>
        <v>0</v>
      </c>
      <c r="W1275" s="37">
        <f>ROUND(V1275*1.18,2)</f>
        <v>0</v>
      </c>
    </row>
    <row r="1276" spans="1:23" s="95" customFormat="1" ht="14.25" customHeight="1">
      <c r="A1276" s="367"/>
      <c r="B1276" s="379"/>
      <c r="C1276" s="371"/>
      <c r="D1276" s="349"/>
      <c r="E1276" s="2" t="s">
        <v>3</v>
      </c>
      <c r="F1276" s="2"/>
      <c r="G1276" s="2">
        <v>40.200000000000003</v>
      </c>
      <c r="H1276" s="1"/>
      <c r="I1276" s="1"/>
      <c r="J1276" s="303"/>
      <c r="K1276" s="1"/>
      <c r="L1276" s="303">
        <v>832.78</v>
      </c>
      <c r="M1276" s="37">
        <f>ROUND(G1276*L1276,2)</f>
        <v>33477.760000000002</v>
      </c>
      <c r="N1276" s="37">
        <f t="shared" si="1150"/>
        <v>33477.760000000002</v>
      </c>
      <c r="O1276" s="86"/>
      <c r="P1276" s="2"/>
      <c r="Q1276" s="1"/>
      <c r="R1276" s="1"/>
      <c r="S1276" s="303"/>
      <c r="T1276" s="1"/>
      <c r="U1276" s="303">
        <v>810.42</v>
      </c>
      <c r="V1276" s="37">
        <f>ROUND(P1276*U1276,2)</f>
        <v>0</v>
      </c>
      <c r="W1276" s="37">
        <f>ROUND(V1276*1.18,2)</f>
        <v>0</v>
      </c>
    </row>
    <row r="1277" spans="1:23" s="95" customFormat="1" ht="14.25" customHeight="1">
      <c r="A1277" s="367"/>
      <c r="B1277" s="379"/>
      <c r="C1277" s="371"/>
      <c r="D1277" s="349"/>
      <c r="E1277" s="2" t="s">
        <v>29</v>
      </c>
      <c r="F1277" s="2"/>
      <c r="G1277" s="1">
        <f>SUM(G1273:G1276)</f>
        <v>69.122</v>
      </c>
      <c r="H1277" s="303"/>
      <c r="I1277" s="1">
        <f>SUM(I1273:I1276)</f>
        <v>0</v>
      </c>
      <c r="J1277" s="303"/>
      <c r="K1277" s="1">
        <f>SUM(K1273:K1276)</f>
        <v>0</v>
      </c>
      <c r="L1277" s="303"/>
      <c r="M1277" s="1">
        <f>SUM(M1273:M1276)</f>
        <v>57563.42</v>
      </c>
      <c r="N1277" s="1">
        <f>SUM(N1273:N1276)</f>
        <v>57563.42</v>
      </c>
      <c r="O1277" s="86"/>
      <c r="P1277" s="2"/>
      <c r="Q1277" s="1"/>
      <c r="R1277" s="1"/>
      <c r="S1277" s="303"/>
      <c r="T1277" s="1"/>
      <c r="U1277" s="303"/>
      <c r="V1277" s="41"/>
      <c r="W1277" s="1"/>
    </row>
    <row r="1278" spans="1:23" s="95" customFormat="1" ht="14.25" customHeight="1">
      <c r="A1278" s="367"/>
      <c r="B1278" s="379"/>
      <c r="C1278" s="371"/>
      <c r="D1278" s="349" t="s">
        <v>418</v>
      </c>
      <c r="E1278" s="2" t="s">
        <v>0</v>
      </c>
      <c r="F1278" s="2"/>
      <c r="G1278" s="2"/>
      <c r="H1278" s="1"/>
      <c r="I1278" s="1"/>
      <c r="J1278" s="303"/>
      <c r="K1278" s="1"/>
      <c r="L1278" s="303">
        <v>1982.78</v>
      </c>
      <c r="M1278" s="37">
        <f t="shared" ref="M1278:M1281" si="1151">ROUND(G1278*L1278,2)</f>
        <v>0</v>
      </c>
      <c r="N1278" s="37">
        <f>ROUND(M1278,2)</f>
        <v>0</v>
      </c>
      <c r="O1278" s="86"/>
      <c r="P1278" s="2"/>
      <c r="Q1278" s="1"/>
      <c r="R1278" s="1"/>
      <c r="S1278" s="303"/>
      <c r="T1278" s="1"/>
      <c r="U1278" s="303"/>
      <c r="V1278" s="41"/>
      <c r="W1278" s="1"/>
    </row>
    <row r="1279" spans="1:23" s="95" customFormat="1" ht="14.25" customHeight="1">
      <c r="A1279" s="367"/>
      <c r="B1279" s="379"/>
      <c r="C1279" s="371"/>
      <c r="D1279" s="349"/>
      <c r="E1279" s="2" t="s">
        <v>1</v>
      </c>
      <c r="F1279" s="2"/>
      <c r="G1279" s="2"/>
      <c r="H1279" s="1"/>
      <c r="I1279" s="1"/>
      <c r="J1279" s="303"/>
      <c r="K1279" s="1"/>
      <c r="L1279" s="303">
        <v>1982.78</v>
      </c>
      <c r="M1279" s="37">
        <f t="shared" si="1151"/>
        <v>0</v>
      </c>
      <c r="N1279" s="37">
        <f t="shared" ref="N1279:N1281" si="1152">ROUND(M1279,2)</f>
        <v>0</v>
      </c>
      <c r="O1279" s="86"/>
      <c r="P1279" s="2"/>
      <c r="Q1279" s="1"/>
      <c r="R1279" s="1"/>
      <c r="S1279" s="303"/>
      <c r="T1279" s="1"/>
      <c r="U1279" s="303"/>
      <c r="V1279" s="41"/>
      <c r="W1279" s="1"/>
    </row>
    <row r="1280" spans="1:23" s="95" customFormat="1" ht="14.25" customHeight="1">
      <c r="A1280" s="367"/>
      <c r="B1280" s="379"/>
      <c r="C1280" s="371"/>
      <c r="D1280" s="349"/>
      <c r="E1280" s="2" t="s">
        <v>2</v>
      </c>
      <c r="F1280" s="2"/>
      <c r="G1280" s="79">
        <v>11.816000000000001</v>
      </c>
      <c r="H1280" s="1"/>
      <c r="I1280" s="1"/>
      <c r="J1280" s="303"/>
      <c r="K1280" s="1"/>
      <c r="L1280" s="303">
        <v>1982.78</v>
      </c>
      <c r="M1280" s="37">
        <f t="shared" si="1151"/>
        <v>23428.53</v>
      </c>
      <c r="N1280" s="37">
        <f t="shared" si="1152"/>
        <v>23428.53</v>
      </c>
      <c r="O1280" s="86"/>
      <c r="P1280" s="79"/>
      <c r="Q1280" s="1"/>
      <c r="R1280" s="1"/>
      <c r="S1280" s="303"/>
      <c r="T1280" s="1"/>
      <c r="U1280" s="303">
        <v>1649.4</v>
      </c>
      <c r="V1280" s="37">
        <f t="shared" ref="V1280:V1281" si="1153">ROUND(P1280*U1280,2)</f>
        <v>0</v>
      </c>
      <c r="W1280" s="37">
        <f t="shared" ref="W1280:W1281" si="1154">ROUND(V1280*1.18,2)</f>
        <v>0</v>
      </c>
    </row>
    <row r="1281" spans="1:23" s="95" customFormat="1" ht="14.25" customHeight="1">
      <c r="A1281" s="367"/>
      <c r="B1281" s="379"/>
      <c r="C1281" s="371"/>
      <c r="D1281" s="349"/>
      <c r="E1281" s="2" t="s">
        <v>3</v>
      </c>
      <c r="F1281" s="2"/>
      <c r="G1281" s="2">
        <v>70.2</v>
      </c>
      <c r="H1281" s="1"/>
      <c r="I1281" s="1"/>
      <c r="J1281" s="303"/>
      <c r="K1281" s="1"/>
      <c r="L1281" s="303">
        <v>1982.78</v>
      </c>
      <c r="M1281" s="37">
        <f t="shared" si="1151"/>
        <v>139191.16</v>
      </c>
      <c r="N1281" s="37">
        <f t="shared" si="1152"/>
        <v>139191.16</v>
      </c>
      <c r="O1281" s="86"/>
      <c r="P1281" s="2"/>
      <c r="Q1281" s="1"/>
      <c r="R1281" s="1"/>
      <c r="S1281" s="303"/>
      <c r="T1281" s="1"/>
      <c r="U1281" s="303">
        <v>1649.4</v>
      </c>
      <c r="V1281" s="37">
        <f t="shared" si="1153"/>
        <v>0</v>
      </c>
      <c r="W1281" s="37">
        <f t="shared" si="1154"/>
        <v>0</v>
      </c>
    </row>
    <row r="1282" spans="1:23" s="95" customFormat="1" ht="14.25" customHeight="1">
      <c r="A1282" s="367"/>
      <c r="B1282" s="379"/>
      <c r="C1282" s="371"/>
      <c r="D1282" s="349"/>
      <c r="E1282" s="2" t="s">
        <v>29</v>
      </c>
      <c r="F1282" s="2"/>
      <c r="G1282" s="1">
        <f>SUM(G1278:G1281)</f>
        <v>82.016000000000005</v>
      </c>
      <c r="H1282" s="303"/>
      <c r="I1282" s="1">
        <f>SUM(I1278:I1281)</f>
        <v>0</v>
      </c>
      <c r="J1282" s="303"/>
      <c r="K1282" s="1">
        <f>SUM(K1278:K1281)</f>
        <v>0</v>
      </c>
      <c r="L1282" s="303"/>
      <c r="M1282" s="1">
        <f>SUM(M1278:M1281)</f>
        <v>162619.69</v>
      </c>
      <c r="N1282" s="1">
        <f>SUM(N1278:N1281)</f>
        <v>162619.69</v>
      </c>
      <c r="O1282" s="86"/>
      <c r="P1282" s="2"/>
      <c r="Q1282" s="1"/>
      <c r="R1282" s="1"/>
      <c r="S1282" s="303"/>
      <c r="T1282" s="1"/>
      <c r="U1282" s="303"/>
      <c r="V1282" s="41"/>
      <c r="W1282" s="1"/>
    </row>
    <row r="1283" spans="1:23" s="95" customFormat="1" ht="14.25" customHeight="1">
      <c r="A1283" s="367"/>
      <c r="B1283" s="379"/>
      <c r="C1283" s="371"/>
      <c r="D1283" s="349" t="s">
        <v>419</v>
      </c>
      <c r="E1283" s="2" t="s">
        <v>0</v>
      </c>
      <c r="F1283" s="2"/>
      <c r="G1283" s="2"/>
      <c r="H1283" s="1"/>
      <c r="I1283" s="1"/>
      <c r="J1283" s="303"/>
      <c r="K1283" s="1"/>
      <c r="L1283" s="303">
        <v>1641.12</v>
      </c>
      <c r="M1283" s="37">
        <f t="shared" ref="M1283:M1284" si="1155">ROUND(G1283*L1283,2)</f>
        <v>0</v>
      </c>
      <c r="N1283" s="37">
        <f>ROUND(M1283,2)</f>
        <v>0</v>
      </c>
      <c r="O1283" s="86"/>
      <c r="P1283" s="2"/>
      <c r="Q1283" s="1"/>
      <c r="R1283" s="1"/>
      <c r="S1283" s="303"/>
      <c r="T1283" s="1"/>
      <c r="U1283" s="303"/>
      <c r="V1283" s="41"/>
      <c r="W1283" s="1"/>
    </row>
    <row r="1284" spans="1:23" s="95" customFormat="1" ht="14.25" customHeight="1">
      <c r="A1284" s="367"/>
      <c r="B1284" s="379"/>
      <c r="C1284" s="371"/>
      <c r="D1284" s="349"/>
      <c r="E1284" s="2" t="s">
        <v>1</v>
      </c>
      <c r="F1284" s="2"/>
      <c r="G1284" s="2"/>
      <c r="H1284" s="1"/>
      <c r="I1284" s="1"/>
      <c r="J1284" s="303"/>
      <c r="K1284" s="1"/>
      <c r="L1284" s="303">
        <v>1641.12</v>
      </c>
      <c r="M1284" s="37">
        <f t="shared" si="1155"/>
        <v>0</v>
      </c>
      <c r="N1284" s="37">
        <f t="shared" ref="N1284:N1286" si="1156">ROUND(M1284,2)</f>
        <v>0</v>
      </c>
      <c r="O1284" s="86"/>
      <c r="P1284" s="2"/>
      <c r="Q1284" s="1"/>
      <c r="R1284" s="1"/>
      <c r="S1284" s="303"/>
      <c r="T1284" s="1"/>
      <c r="U1284" s="303"/>
      <c r="V1284" s="41"/>
      <c r="W1284" s="1"/>
    </row>
    <row r="1285" spans="1:23" s="95" customFormat="1" ht="14.25" customHeight="1">
      <c r="A1285" s="367"/>
      <c r="B1285" s="379"/>
      <c r="C1285" s="371"/>
      <c r="D1285" s="349"/>
      <c r="E1285" s="2" t="s">
        <v>2</v>
      </c>
      <c r="F1285" s="2"/>
      <c r="G1285" s="79">
        <v>28.922000000000001</v>
      </c>
      <c r="H1285" s="1"/>
      <c r="I1285" s="1"/>
      <c r="J1285" s="303"/>
      <c r="K1285" s="1"/>
      <c r="L1285" s="303">
        <v>1641.12</v>
      </c>
      <c r="M1285" s="37">
        <f>ROUND(G1285*L1285,2)</f>
        <v>47464.47</v>
      </c>
      <c r="N1285" s="37">
        <f t="shared" si="1156"/>
        <v>47464.47</v>
      </c>
      <c r="O1285" s="86"/>
      <c r="P1285" s="79"/>
      <c r="Q1285" s="1"/>
      <c r="R1285" s="1"/>
      <c r="S1285" s="303"/>
      <c r="T1285" s="1"/>
      <c r="U1285" s="303">
        <v>810.42</v>
      </c>
      <c r="V1285" s="37">
        <f>ROUND(P1285*U1285,2)</f>
        <v>0</v>
      </c>
      <c r="W1285" s="37">
        <f>ROUND(V1285*1.18,2)</f>
        <v>0</v>
      </c>
    </row>
    <row r="1286" spans="1:23" s="95" customFormat="1" ht="14.25" customHeight="1">
      <c r="A1286" s="367"/>
      <c r="B1286" s="379"/>
      <c r="C1286" s="371"/>
      <c r="D1286" s="349"/>
      <c r="E1286" s="2" t="s">
        <v>3</v>
      </c>
      <c r="F1286" s="2"/>
      <c r="G1286" s="2">
        <v>130.19999999999999</v>
      </c>
      <c r="H1286" s="1"/>
      <c r="I1286" s="1"/>
      <c r="J1286" s="303"/>
      <c r="K1286" s="1"/>
      <c r="L1286" s="303">
        <v>1641.12</v>
      </c>
      <c r="M1286" s="37">
        <f>ROUND(G1286*L1286,2)</f>
        <v>213673.82</v>
      </c>
      <c r="N1286" s="37">
        <f t="shared" si="1156"/>
        <v>213673.82</v>
      </c>
      <c r="O1286" s="86"/>
      <c r="P1286" s="2"/>
      <c r="Q1286" s="1"/>
      <c r="R1286" s="1"/>
      <c r="S1286" s="303"/>
      <c r="T1286" s="1"/>
      <c r="U1286" s="303">
        <v>810.42</v>
      </c>
      <c r="V1286" s="37">
        <f>ROUND(P1286*U1286,2)</f>
        <v>0</v>
      </c>
      <c r="W1286" s="37">
        <f>ROUND(V1286*1.18,2)</f>
        <v>0</v>
      </c>
    </row>
    <row r="1287" spans="1:23" s="95" customFormat="1" ht="14.25" customHeight="1">
      <c r="A1287" s="367"/>
      <c r="B1287" s="379"/>
      <c r="C1287" s="371"/>
      <c r="D1287" s="349"/>
      <c r="E1287" s="2" t="s">
        <v>29</v>
      </c>
      <c r="F1287" s="2"/>
      <c r="G1287" s="1">
        <f>SUM(G1283:G1286)</f>
        <v>159.12199999999999</v>
      </c>
      <c r="H1287" s="303"/>
      <c r="I1287" s="1">
        <f>SUM(I1283:I1286)</f>
        <v>0</v>
      </c>
      <c r="J1287" s="303"/>
      <c r="K1287" s="1">
        <f>SUM(K1283:K1286)</f>
        <v>0</v>
      </c>
      <c r="L1287" s="303"/>
      <c r="M1287" s="1">
        <f>SUM(M1283:M1286)</f>
        <v>261138.29</v>
      </c>
      <c r="N1287" s="1">
        <f>SUM(N1283:N1286)</f>
        <v>261138.29</v>
      </c>
      <c r="O1287" s="86"/>
      <c r="P1287" s="2"/>
      <c r="Q1287" s="1"/>
      <c r="R1287" s="1"/>
      <c r="S1287" s="303"/>
      <c r="T1287" s="1"/>
      <c r="U1287" s="303"/>
      <c r="V1287" s="41"/>
      <c r="W1287" s="1"/>
    </row>
    <row r="1288" spans="1:23" s="95" customFormat="1" ht="14.25" customHeight="1">
      <c r="A1288" s="367"/>
      <c r="B1288" s="379"/>
      <c r="C1288" s="371"/>
      <c r="D1288" s="349" t="s">
        <v>420</v>
      </c>
      <c r="E1288" s="2" t="s">
        <v>0</v>
      </c>
      <c r="F1288" s="2"/>
      <c r="G1288" s="2"/>
      <c r="H1288" s="1"/>
      <c r="I1288" s="1"/>
      <c r="J1288" s="303"/>
      <c r="K1288" s="1"/>
      <c r="L1288" s="303">
        <v>3291.12</v>
      </c>
      <c r="M1288" s="37">
        <f t="shared" ref="M1288:M1291" si="1157">ROUND(G1288*L1288,2)</f>
        <v>0</v>
      </c>
      <c r="N1288" s="37">
        <f>ROUND(M1288,2)</f>
        <v>0</v>
      </c>
      <c r="O1288" s="86"/>
      <c r="P1288" s="2"/>
      <c r="Q1288" s="1"/>
      <c r="R1288" s="1"/>
      <c r="S1288" s="303"/>
      <c r="T1288" s="1"/>
      <c r="U1288" s="303"/>
      <c r="V1288" s="41"/>
      <c r="W1288" s="1"/>
    </row>
    <row r="1289" spans="1:23" s="95" customFormat="1" ht="14.25" customHeight="1">
      <c r="A1289" s="367"/>
      <c r="B1289" s="379"/>
      <c r="C1289" s="371"/>
      <c r="D1289" s="349"/>
      <c r="E1289" s="2" t="s">
        <v>1</v>
      </c>
      <c r="F1289" s="2"/>
      <c r="G1289" s="2"/>
      <c r="H1289" s="1"/>
      <c r="I1289" s="1"/>
      <c r="J1289" s="303"/>
      <c r="K1289" s="1"/>
      <c r="L1289" s="303">
        <v>3291.12</v>
      </c>
      <c r="M1289" s="37">
        <f t="shared" si="1157"/>
        <v>0</v>
      </c>
      <c r="N1289" s="37">
        <f t="shared" ref="N1289:N1291" si="1158">ROUND(M1289,2)</f>
        <v>0</v>
      </c>
      <c r="O1289" s="86"/>
      <c r="P1289" s="2"/>
      <c r="Q1289" s="1"/>
      <c r="R1289" s="1"/>
      <c r="S1289" s="303"/>
      <c r="T1289" s="1"/>
      <c r="U1289" s="303"/>
      <c r="V1289" s="41"/>
      <c r="W1289" s="1"/>
    </row>
    <row r="1290" spans="1:23" s="95" customFormat="1" ht="14.25" customHeight="1">
      <c r="A1290" s="367"/>
      <c r="B1290" s="379"/>
      <c r="C1290" s="371"/>
      <c r="D1290" s="349"/>
      <c r="E1290" s="2" t="s">
        <v>2</v>
      </c>
      <c r="F1290" s="2"/>
      <c r="G1290" s="79">
        <v>11.816000000000001</v>
      </c>
      <c r="H1290" s="1"/>
      <c r="I1290" s="1"/>
      <c r="J1290" s="303"/>
      <c r="K1290" s="1"/>
      <c r="L1290" s="303">
        <v>3291.12</v>
      </c>
      <c r="M1290" s="37">
        <f t="shared" si="1157"/>
        <v>38887.870000000003</v>
      </c>
      <c r="N1290" s="37">
        <f t="shared" si="1158"/>
        <v>38887.870000000003</v>
      </c>
      <c r="O1290" s="86"/>
      <c r="P1290" s="79"/>
      <c r="Q1290" s="1"/>
      <c r="R1290" s="1"/>
      <c r="S1290" s="303"/>
      <c r="T1290" s="1"/>
      <c r="U1290" s="303">
        <v>1649.4</v>
      </c>
      <c r="V1290" s="37">
        <f t="shared" ref="V1290:V1291" si="1159">ROUND(P1290*U1290,2)</f>
        <v>0</v>
      </c>
      <c r="W1290" s="37">
        <f t="shared" ref="W1290:W1291" si="1160">ROUND(V1290*1.18,2)</f>
        <v>0</v>
      </c>
    </row>
    <row r="1291" spans="1:23" s="95" customFormat="1" ht="14.25" customHeight="1">
      <c r="A1291" s="367"/>
      <c r="B1291" s="379"/>
      <c r="C1291" s="371"/>
      <c r="D1291" s="349"/>
      <c r="E1291" s="2" t="s">
        <v>3</v>
      </c>
      <c r="F1291" s="2"/>
      <c r="G1291" s="2">
        <v>140.19999999999999</v>
      </c>
      <c r="H1291" s="1"/>
      <c r="I1291" s="1"/>
      <c r="J1291" s="303"/>
      <c r="K1291" s="1"/>
      <c r="L1291" s="303">
        <v>3291.12</v>
      </c>
      <c r="M1291" s="37">
        <f t="shared" si="1157"/>
        <v>461415.02</v>
      </c>
      <c r="N1291" s="37">
        <f t="shared" si="1158"/>
        <v>461415.02</v>
      </c>
      <c r="O1291" s="86"/>
      <c r="P1291" s="2"/>
      <c r="Q1291" s="1"/>
      <c r="R1291" s="1"/>
      <c r="S1291" s="303"/>
      <c r="T1291" s="1"/>
      <c r="U1291" s="303">
        <v>1649.4</v>
      </c>
      <c r="V1291" s="37">
        <f t="shared" si="1159"/>
        <v>0</v>
      </c>
      <c r="W1291" s="37">
        <f t="shared" si="1160"/>
        <v>0</v>
      </c>
    </row>
    <row r="1292" spans="1:23" s="95" customFormat="1" ht="14.25" customHeight="1">
      <c r="A1292" s="367"/>
      <c r="B1292" s="379"/>
      <c r="C1292" s="372"/>
      <c r="D1292" s="349"/>
      <c r="E1292" s="2" t="s">
        <v>29</v>
      </c>
      <c r="F1292" s="2"/>
      <c r="G1292" s="1">
        <f>SUM(G1288:G1291)</f>
        <v>152.01599999999999</v>
      </c>
      <c r="H1292" s="303"/>
      <c r="I1292" s="1">
        <f>SUM(I1288:I1291)</f>
        <v>0</v>
      </c>
      <c r="J1292" s="303"/>
      <c r="K1292" s="1">
        <f>SUM(K1288:K1291)</f>
        <v>0</v>
      </c>
      <c r="L1292" s="303"/>
      <c r="M1292" s="1">
        <f>SUM(M1288:M1291)</f>
        <v>500302.89</v>
      </c>
      <c r="N1292" s="1">
        <f>SUM(N1288:N1291)</f>
        <v>500302.89</v>
      </c>
      <c r="O1292" s="86"/>
      <c r="P1292" s="2"/>
      <c r="Q1292" s="1"/>
      <c r="R1292" s="1"/>
      <c r="S1292" s="303"/>
      <c r="T1292" s="1"/>
      <c r="U1292" s="303"/>
      <c r="V1292" s="41"/>
      <c r="W1292" s="1"/>
    </row>
    <row r="1293" spans="1:23" s="95" customFormat="1" ht="14.25" customHeight="1">
      <c r="A1293" s="367"/>
      <c r="B1293" s="379"/>
      <c r="C1293" s="361" t="s">
        <v>31</v>
      </c>
      <c r="D1293" s="349" t="s">
        <v>137</v>
      </c>
      <c r="E1293" s="2" t="s">
        <v>0</v>
      </c>
      <c r="F1293" s="2"/>
      <c r="G1293" s="2"/>
      <c r="H1293" s="1"/>
      <c r="I1293" s="1"/>
      <c r="J1293" s="303"/>
      <c r="K1293" s="1"/>
      <c r="L1293" s="303">
        <v>832.78</v>
      </c>
      <c r="M1293" s="37">
        <f t="shared" ref="M1293:M1294" si="1161">ROUND(G1293*L1293,2)</f>
        <v>0</v>
      </c>
      <c r="N1293" s="37">
        <f>ROUND(M1293,2)</f>
        <v>0</v>
      </c>
      <c r="O1293" s="86"/>
      <c r="P1293" s="2"/>
      <c r="Q1293" s="1"/>
      <c r="R1293" s="1"/>
      <c r="S1293" s="119"/>
      <c r="T1293" s="1"/>
      <c r="U1293" s="119"/>
      <c r="V1293" s="41"/>
      <c r="W1293" s="1"/>
    </row>
    <row r="1294" spans="1:23" s="95" customFormat="1" ht="14.25" customHeight="1">
      <c r="A1294" s="367"/>
      <c r="B1294" s="379"/>
      <c r="C1294" s="362"/>
      <c r="D1294" s="349"/>
      <c r="E1294" s="2" t="s">
        <v>1</v>
      </c>
      <c r="F1294" s="2"/>
      <c r="G1294" s="2"/>
      <c r="H1294" s="1"/>
      <c r="I1294" s="1"/>
      <c r="J1294" s="303"/>
      <c r="K1294" s="1"/>
      <c r="L1294" s="303">
        <v>832.78</v>
      </c>
      <c r="M1294" s="37">
        <f t="shared" si="1161"/>
        <v>0</v>
      </c>
      <c r="N1294" s="37">
        <f t="shared" ref="N1294:N1296" si="1162">ROUND(M1294,2)</f>
        <v>0</v>
      </c>
      <c r="O1294" s="86"/>
      <c r="P1294" s="2"/>
      <c r="Q1294" s="1"/>
      <c r="R1294" s="1"/>
      <c r="S1294" s="119"/>
      <c r="T1294" s="1"/>
      <c r="U1294" s="119"/>
      <c r="V1294" s="41"/>
      <c r="W1294" s="1"/>
    </row>
    <row r="1295" spans="1:23" s="95" customFormat="1" ht="14.25" customHeight="1">
      <c r="A1295" s="367"/>
      <c r="B1295" s="379"/>
      <c r="C1295" s="362"/>
      <c r="D1295" s="349"/>
      <c r="E1295" s="2" t="s">
        <v>2</v>
      </c>
      <c r="F1295" s="2"/>
      <c r="G1295" s="2">
        <v>0</v>
      </c>
      <c r="H1295" s="1"/>
      <c r="I1295" s="1"/>
      <c r="J1295" s="303"/>
      <c r="K1295" s="1"/>
      <c r="L1295" s="303">
        <v>832.78</v>
      </c>
      <c r="M1295" s="37">
        <f>ROUND(G1295*L1295,2)</f>
        <v>0</v>
      </c>
      <c r="N1295" s="37">
        <f t="shared" si="1162"/>
        <v>0</v>
      </c>
      <c r="O1295" s="86"/>
      <c r="P1295" s="2"/>
      <c r="Q1295" s="1"/>
      <c r="R1295" s="1"/>
      <c r="S1295" s="119"/>
      <c r="T1295" s="1"/>
      <c r="U1295" s="119">
        <v>810.42</v>
      </c>
      <c r="V1295" s="37">
        <f>ROUND(P1295*U1295,2)</f>
        <v>0</v>
      </c>
      <c r="W1295" s="37">
        <f>ROUND(V1295*1.18,2)</f>
        <v>0</v>
      </c>
    </row>
    <row r="1296" spans="1:23" s="95" customFormat="1" ht="14.25" customHeight="1">
      <c r="A1296" s="367"/>
      <c r="B1296" s="379"/>
      <c r="C1296" s="362"/>
      <c r="D1296" s="349"/>
      <c r="E1296" s="2" t="s">
        <v>3</v>
      </c>
      <c r="F1296" s="2"/>
      <c r="G1296" s="2">
        <v>0</v>
      </c>
      <c r="H1296" s="1"/>
      <c r="I1296" s="1"/>
      <c r="J1296" s="303"/>
      <c r="K1296" s="1"/>
      <c r="L1296" s="303">
        <v>832.78</v>
      </c>
      <c r="M1296" s="37">
        <f t="shared" ref="M1296" si="1163">ROUND(G1296*L1296,2)</f>
        <v>0</v>
      </c>
      <c r="N1296" s="37">
        <f t="shared" si="1162"/>
        <v>0</v>
      </c>
      <c r="O1296" s="86"/>
      <c r="P1296" s="2"/>
      <c r="Q1296" s="1"/>
      <c r="R1296" s="1"/>
      <c r="S1296" s="119"/>
      <c r="T1296" s="1"/>
      <c r="U1296" s="119"/>
      <c r="V1296" s="41"/>
      <c r="W1296" s="1"/>
    </row>
    <row r="1297" spans="1:23" s="95" customFormat="1" ht="14.25" customHeight="1">
      <c r="A1297" s="367"/>
      <c r="B1297" s="379"/>
      <c r="C1297" s="362"/>
      <c r="D1297" s="349"/>
      <c r="E1297" s="2" t="s">
        <v>29</v>
      </c>
      <c r="F1297" s="2"/>
      <c r="G1297" s="1">
        <f>SUM(G1293:G1296)</f>
        <v>0</v>
      </c>
      <c r="H1297" s="303"/>
      <c r="I1297" s="1">
        <f>SUM(I1293:I1296)</f>
        <v>0</v>
      </c>
      <c r="J1297" s="303"/>
      <c r="K1297" s="1">
        <f>SUM(K1293:K1296)</f>
        <v>0</v>
      </c>
      <c r="L1297" s="303"/>
      <c r="M1297" s="1">
        <f>SUM(M1293:M1296)</f>
        <v>0</v>
      </c>
      <c r="N1297" s="1">
        <f>SUM(N1293:N1296)</f>
        <v>0</v>
      </c>
      <c r="O1297" s="86"/>
      <c r="P1297" s="2"/>
      <c r="Q1297" s="1"/>
      <c r="R1297" s="1"/>
      <c r="S1297" s="119"/>
      <c r="T1297" s="1"/>
      <c r="U1297" s="119"/>
      <c r="V1297" s="41"/>
      <c r="W1297" s="1"/>
    </row>
    <row r="1298" spans="1:23" s="95" customFormat="1" ht="14.25" customHeight="1">
      <c r="A1298" s="367"/>
      <c r="B1298" s="379"/>
      <c r="C1298" s="362"/>
      <c r="D1298" s="349" t="s">
        <v>136</v>
      </c>
      <c r="E1298" s="2" t="s">
        <v>0</v>
      </c>
      <c r="F1298" s="2"/>
      <c r="G1298" s="2"/>
      <c r="H1298" s="1"/>
      <c r="I1298" s="1"/>
      <c r="J1298" s="1"/>
      <c r="K1298" s="1"/>
      <c r="L1298" s="303">
        <v>1982.78</v>
      </c>
      <c r="M1298" s="37">
        <f t="shared" ref="M1298:M1299" si="1164">ROUND(G1298*L1298,2)</f>
        <v>0</v>
      </c>
      <c r="N1298" s="37">
        <f>ROUND(M1298,2)</f>
        <v>0</v>
      </c>
      <c r="O1298" s="86"/>
      <c r="P1298" s="2"/>
      <c r="Q1298" s="1"/>
      <c r="R1298" s="1"/>
      <c r="S1298" s="119"/>
      <c r="T1298" s="1"/>
      <c r="U1298" s="119"/>
      <c r="V1298" s="41"/>
      <c r="W1298" s="1"/>
    </row>
    <row r="1299" spans="1:23" s="95" customFormat="1" ht="14.25" customHeight="1">
      <c r="A1299" s="367"/>
      <c r="B1299" s="379"/>
      <c r="C1299" s="362"/>
      <c r="D1299" s="349"/>
      <c r="E1299" s="2" t="s">
        <v>1</v>
      </c>
      <c r="F1299" s="2"/>
      <c r="G1299" s="2"/>
      <c r="H1299" s="1"/>
      <c r="I1299" s="1"/>
      <c r="J1299" s="1"/>
      <c r="K1299" s="1"/>
      <c r="L1299" s="303">
        <v>1982.78</v>
      </c>
      <c r="M1299" s="37">
        <f t="shared" si="1164"/>
        <v>0</v>
      </c>
      <c r="N1299" s="37">
        <f t="shared" ref="N1299:N1301" si="1165">ROUND(M1299,2)</f>
        <v>0</v>
      </c>
      <c r="O1299" s="86"/>
      <c r="P1299" s="2"/>
      <c r="Q1299" s="1"/>
      <c r="R1299" s="1"/>
      <c r="S1299" s="119"/>
      <c r="T1299" s="1"/>
      <c r="U1299" s="119"/>
      <c r="V1299" s="41"/>
      <c r="W1299" s="1"/>
    </row>
    <row r="1300" spans="1:23" s="95" customFormat="1" ht="14.25" customHeight="1">
      <c r="A1300" s="367"/>
      <c r="B1300" s="379"/>
      <c r="C1300" s="362"/>
      <c r="D1300" s="349"/>
      <c r="E1300" s="2" t="s">
        <v>2</v>
      </c>
      <c r="F1300" s="2"/>
      <c r="G1300" s="2">
        <v>0</v>
      </c>
      <c r="H1300" s="1"/>
      <c r="I1300" s="1"/>
      <c r="J1300" s="1"/>
      <c r="K1300" s="1"/>
      <c r="L1300" s="303">
        <v>1982.78</v>
      </c>
      <c r="M1300" s="37">
        <f>ROUND(G1300*L1300,2)</f>
        <v>0</v>
      </c>
      <c r="N1300" s="37">
        <f t="shared" si="1165"/>
        <v>0</v>
      </c>
      <c r="O1300" s="86"/>
      <c r="P1300" s="2"/>
      <c r="Q1300" s="1"/>
      <c r="R1300" s="1"/>
      <c r="S1300" s="119"/>
      <c r="T1300" s="1"/>
      <c r="U1300" s="119">
        <v>1649.4</v>
      </c>
      <c r="V1300" s="37">
        <f>ROUND(P1300*U1300,2)</f>
        <v>0</v>
      </c>
      <c r="W1300" s="37">
        <f>ROUND(V1300*1.18,2)</f>
        <v>0</v>
      </c>
    </row>
    <row r="1301" spans="1:23" s="95" customFormat="1" ht="14.25" customHeight="1">
      <c r="A1301" s="367"/>
      <c r="B1301" s="379"/>
      <c r="C1301" s="362"/>
      <c r="D1301" s="349"/>
      <c r="E1301" s="2" t="s">
        <v>3</v>
      </c>
      <c r="F1301" s="2"/>
      <c r="G1301" s="2">
        <v>0</v>
      </c>
      <c r="H1301" s="1"/>
      <c r="I1301" s="1"/>
      <c r="J1301" s="1"/>
      <c r="K1301" s="1"/>
      <c r="L1301" s="303">
        <v>1982.78</v>
      </c>
      <c r="M1301" s="37">
        <f t="shared" ref="M1301" si="1166">ROUND(G1301*L1301,2)</f>
        <v>0</v>
      </c>
      <c r="N1301" s="37">
        <f t="shared" si="1165"/>
        <v>0</v>
      </c>
      <c r="O1301" s="86"/>
      <c r="P1301" s="2"/>
      <c r="Q1301" s="1"/>
      <c r="R1301" s="1"/>
      <c r="S1301" s="119"/>
      <c r="T1301" s="1"/>
      <c r="U1301" s="119"/>
      <c r="V1301" s="41"/>
      <c r="W1301" s="1"/>
    </row>
    <row r="1302" spans="1:23" s="95" customFormat="1" ht="14.25" customHeight="1">
      <c r="A1302" s="367"/>
      <c r="B1302" s="379"/>
      <c r="C1302" s="363"/>
      <c r="D1302" s="349"/>
      <c r="E1302" s="2" t="s">
        <v>29</v>
      </c>
      <c r="F1302" s="2"/>
      <c r="G1302" s="1">
        <f>SUM(G1298:G1301)</f>
        <v>0</v>
      </c>
      <c r="H1302" s="303"/>
      <c r="I1302" s="1">
        <f>SUM(I1298:I1301)</f>
        <v>0</v>
      </c>
      <c r="J1302" s="303"/>
      <c r="K1302" s="1">
        <f>SUM(K1298:K1301)</f>
        <v>0</v>
      </c>
      <c r="L1302" s="303"/>
      <c r="M1302" s="1">
        <f>SUM(M1298:M1301)</f>
        <v>0</v>
      </c>
      <c r="N1302" s="1">
        <f>SUM(N1298:N1301)</f>
        <v>0</v>
      </c>
      <c r="O1302" s="86"/>
      <c r="P1302" s="2"/>
      <c r="Q1302" s="119"/>
      <c r="R1302" s="1"/>
      <c r="S1302" s="119"/>
      <c r="T1302" s="1"/>
      <c r="U1302" s="119"/>
      <c r="V1302" s="41"/>
      <c r="W1302" s="1"/>
    </row>
    <row r="1303" spans="1:23" s="33" customFormat="1" ht="14.25" customHeight="1">
      <c r="A1303" s="367"/>
      <c r="B1303" s="379"/>
      <c r="C1303" s="382" t="s">
        <v>216</v>
      </c>
      <c r="D1303" s="385" t="s">
        <v>137</v>
      </c>
      <c r="E1303" s="2" t="s">
        <v>0</v>
      </c>
      <c r="F1303" s="163"/>
      <c r="G1303" s="234">
        <v>0</v>
      </c>
      <c r="H1303" s="1"/>
      <c r="I1303" s="1"/>
      <c r="J1303" s="1"/>
      <c r="K1303" s="1"/>
      <c r="L1303" s="45">
        <v>1641.12</v>
      </c>
      <c r="M1303" s="37">
        <f>ROUND(G1303*L1303,2)</f>
        <v>0</v>
      </c>
      <c r="N1303" s="37">
        <f>ROUND(M1303,2)</f>
        <v>0</v>
      </c>
      <c r="O1303" s="87"/>
      <c r="P1303" s="119"/>
      <c r="Q1303" s="119">
        <v>523626.91</v>
      </c>
      <c r="R1303" s="37">
        <f t="shared" ref="R1303:R1304" si="1167">ROUND((P1303*Q1303)*1.18,2)</f>
        <v>0</v>
      </c>
      <c r="S1303" s="119">
        <v>0</v>
      </c>
      <c r="T1303" s="41">
        <v>0</v>
      </c>
      <c r="U1303" s="45">
        <v>0</v>
      </c>
      <c r="V1303" s="37">
        <f>ROUND(P1303*U1303,2)</f>
        <v>0</v>
      </c>
      <c r="W1303" s="37">
        <f t="shared" ref="W1303:W1304" si="1168">R1303</f>
        <v>0</v>
      </c>
    </row>
    <row r="1304" spans="1:23" s="33" customFormat="1" ht="14.25" customHeight="1">
      <c r="A1304" s="367"/>
      <c r="B1304" s="379"/>
      <c r="C1304" s="383"/>
      <c r="D1304" s="380"/>
      <c r="E1304" s="2" t="s">
        <v>1</v>
      </c>
      <c r="F1304" s="163"/>
      <c r="G1304" s="234">
        <v>0</v>
      </c>
      <c r="H1304" s="1"/>
      <c r="I1304" s="1"/>
      <c r="J1304" s="1"/>
      <c r="K1304" s="1"/>
      <c r="L1304" s="46">
        <v>1641.12</v>
      </c>
      <c r="M1304" s="37">
        <f t="shared" ref="M1304" si="1169">ROUND(G1304*L1304,2)</f>
        <v>0</v>
      </c>
      <c r="N1304" s="37">
        <f t="shared" ref="N1304:N1306" si="1170">ROUND(M1304,2)</f>
        <v>0</v>
      </c>
      <c r="O1304" s="87"/>
      <c r="P1304" s="119"/>
      <c r="Q1304" s="119">
        <v>531211.15</v>
      </c>
      <c r="R1304" s="37">
        <f t="shared" si="1167"/>
        <v>0</v>
      </c>
      <c r="S1304" s="119">
        <v>0</v>
      </c>
      <c r="T1304" s="41">
        <v>0</v>
      </c>
      <c r="U1304" s="46">
        <v>0</v>
      </c>
      <c r="V1304" s="37">
        <f t="shared" ref="V1304" si="1171">ROUND(P1304*U1304,2)</f>
        <v>0</v>
      </c>
      <c r="W1304" s="37">
        <f t="shared" si="1168"/>
        <v>0</v>
      </c>
    </row>
    <row r="1305" spans="1:23" s="33" customFormat="1" ht="14.25" customHeight="1">
      <c r="A1305" s="367"/>
      <c r="B1305" s="379"/>
      <c r="C1305" s="383"/>
      <c r="D1305" s="380"/>
      <c r="E1305" s="2" t="s">
        <v>2</v>
      </c>
      <c r="F1305" s="163"/>
      <c r="G1305" s="234">
        <v>0</v>
      </c>
      <c r="H1305" s="1"/>
      <c r="I1305" s="1"/>
      <c r="J1305" s="1"/>
      <c r="K1305" s="1"/>
      <c r="L1305" s="45">
        <v>1641.12</v>
      </c>
      <c r="M1305" s="37"/>
      <c r="N1305" s="37">
        <f t="shared" si="1170"/>
        <v>0</v>
      </c>
      <c r="O1305" s="87"/>
      <c r="P1305" s="119"/>
      <c r="Q1305" s="119">
        <v>943149.53</v>
      </c>
      <c r="R1305" s="37">
        <f>ROUND((P1305*Q1305)*1.18,2)</f>
        <v>0</v>
      </c>
      <c r="S1305" s="119"/>
      <c r="T1305" s="37">
        <f>ROUND(P1305*S1305,2)</f>
        <v>0</v>
      </c>
      <c r="U1305" s="46">
        <v>0</v>
      </c>
      <c r="V1305" s="37"/>
      <c r="W1305" s="37">
        <f>R1305</f>
        <v>0</v>
      </c>
    </row>
    <row r="1306" spans="1:23" s="33" customFormat="1" ht="14.25" customHeight="1">
      <c r="A1306" s="367"/>
      <c r="B1306" s="379"/>
      <c r="C1306" s="383"/>
      <c r="D1306" s="380"/>
      <c r="E1306" s="2" t="s">
        <v>3</v>
      </c>
      <c r="F1306" s="163"/>
      <c r="G1306" s="234">
        <v>0</v>
      </c>
      <c r="H1306" s="1"/>
      <c r="I1306" s="1"/>
      <c r="J1306" s="1"/>
      <c r="K1306" s="1"/>
      <c r="L1306" s="46">
        <v>1641.12</v>
      </c>
      <c r="M1306" s="37">
        <f t="shared" ref="M1306" si="1172">ROUND(G1306*L1306,2)</f>
        <v>0</v>
      </c>
      <c r="N1306" s="37">
        <f t="shared" si="1170"/>
        <v>0</v>
      </c>
      <c r="O1306" s="87"/>
      <c r="P1306" s="119"/>
      <c r="Q1306" s="119">
        <v>1991941.02</v>
      </c>
      <c r="R1306" s="37">
        <f t="shared" ref="R1306" si="1173">ROUND((P1306*Q1306)*1.18,2)</f>
        <v>0</v>
      </c>
      <c r="S1306" s="1">
        <v>0</v>
      </c>
      <c r="T1306" s="41">
        <v>0</v>
      </c>
      <c r="U1306" s="46">
        <v>0</v>
      </c>
      <c r="V1306" s="37">
        <f t="shared" ref="V1306" si="1174">ROUND(P1306*U1306,2)</f>
        <v>0</v>
      </c>
      <c r="W1306" s="37">
        <f t="shared" ref="W1306" si="1175">R1306</f>
        <v>0</v>
      </c>
    </row>
    <row r="1307" spans="1:23" s="34" customFormat="1" ht="14.25" customHeight="1">
      <c r="A1307" s="367"/>
      <c r="B1307" s="379"/>
      <c r="C1307" s="383"/>
      <c r="D1307" s="381"/>
      <c r="E1307" s="40" t="s">
        <v>29</v>
      </c>
      <c r="F1307" s="2"/>
      <c r="G1307" s="1">
        <f>SUM(G1303:G1306)</f>
        <v>0</v>
      </c>
      <c r="H1307" s="303"/>
      <c r="I1307" s="1">
        <f>SUM(I1303:I1306)</f>
        <v>0</v>
      </c>
      <c r="J1307" s="303"/>
      <c r="K1307" s="1">
        <f>SUM(K1303:K1306)</f>
        <v>0</v>
      </c>
      <c r="L1307" s="303"/>
      <c r="M1307" s="1">
        <f>SUM(M1303:M1306)</f>
        <v>0</v>
      </c>
      <c r="N1307" s="1">
        <f>SUM(N1303:N1306)</f>
        <v>0</v>
      </c>
      <c r="O1307" s="86"/>
      <c r="P1307" s="119"/>
      <c r="Q1307" s="119" t="s">
        <v>135</v>
      </c>
      <c r="R1307" s="1">
        <f t="shared" ref="R1307" si="1176">R1303+R1304+R1305+R1306</f>
        <v>0</v>
      </c>
      <c r="S1307" s="1" t="s">
        <v>135</v>
      </c>
      <c r="T1307" s="1">
        <f t="shared" ref="T1307" si="1177">T1303+T1304+T1305+T1306</f>
        <v>0</v>
      </c>
      <c r="U1307" s="1" t="s">
        <v>135</v>
      </c>
      <c r="V1307" s="41">
        <f>V1303+V1304+V1305+V1306</f>
        <v>0</v>
      </c>
      <c r="W1307" s="1">
        <f t="shared" ref="W1307" si="1178">W1303+W1304+W1305+W1306</f>
        <v>0</v>
      </c>
    </row>
    <row r="1308" spans="1:23" s="33" customFormat="1" ht="14.25" customHeight="1">
      <c r="A1308" s="367"/>
      <c r="B1308" s="380"/>
      <c r="C1308" s="383"/>
      <c r="D1308" s="385" t="s">
        <v>136</v>
      </c>
      <c r="E1308" s="2" t="s">
        <v>0</v>
      </c>
      <c r="F1308" s="163"/>
      <c r="G1308" s="234">
        <v>0</v>
      </c>
      <c r="H1308" s="1"/>
      <c r="I1308" s="1"/>
      <c r="J1308" s="1"/>
      <c r="K1308" s="1"/>
      <c r="L1308" s="45">
        <v>3291.12</v>
      </c>
      <c r="M1308" s="37">
        <f>ROUND(G1308*L1308,2)</f>
        <v>0</v>
      </c>
      <c r="N1308" s="37">
        <f>ROUND(M1308,2)</f>
        <v>0</v>
      </c>
      <c r="O1308" s="87"/>
      <c r="P1308" s="119"/>
      <c r="Q1308" s="119">
        <v>523626.91</v>
      </c>
      <c r="R1308" s="37">
        <f t="shared" ref="R1308:R1309" si="1179">ROUND((P1308*Q1308)*1.18,2)</f>
        <v>0</v>
      </c>
      <c r="S1308" s="119">
        <v>0</v>
      </c>
      <c r="T1308" s="41">
        <v>0</v>
      </c>
      <c r="U1308" s="45">
        <v>0</v>
      </c>
      <c r="V1308" s="37">
        <f>ROUND(P1308*U1308,2)</f>
        <v>0</v>
      </c>
      <c r="W1308" s="37">
        <f t="shared" ref="W1308:W1309" si="1180">R1308</f>
        <v>0</v>
      </c>
    </row>
    <row r="1309" spans="1:23" s="33" customFormat="1" ht="14.25" customHeight="1">
      <c r="A1309" s="367"/>
      <c r="B1309" s="380"/>
      <c r="C1309" s="383"/>
      <c r="D1309" s="380"/>
      <c r="E1309" s="2" t="s">
        <v>1</v>
      </c>
      <c r="F1309" s="163"/>
      <c r="G1309" s="234">
        <v>0</v>
      </c>
      <c r="H1309" s="1"/>
      <c r="I1309" s="1"/>
      <c r="J1309" s="1"/>
      <c r="K1309" s="1"/>
      <c r="L1309" s="46">
        <v>3291.12</v>
      </c>
      <c r="M1309" s="37">
        <f t="shared" ref="M1309" si="1181">ROUND(G1309*L1309,2)</f>
        <v>0</v>
      </c>
      <c r="N1309" s="37">
        <f t="shared" ref="N1309:N1310" si="1182">ROUND(M1309,2)</f>
        <v>0</v>
      </c>
      <c r="O1309" s="87"/>
      <c r="P1309" s="119"/>
      <c r="Q1309" s="119">
        <v>531211.15</v>
      </c>
      <c r="R1309" s="37">
        <f t="shared" si="1179"/>
        <v>0</v>
      </c>
      <c r="S1309" s="119">
        <v>0</v>
      </c>
      <c r="T1309" s="41">
        <v>0</v>
      </c>
      <c r="U1309" s="46">
        <v>0</v>
      </c>
      <c r="V1309" s="37">
        <f t="shared" ref="V1309" si="1183">ROUND(P1309*U1309,2)</f>
        <v>0</v>
      </c>
      <c r="W1309" s="37">
        <f t="shared" si="1180"/>
        <v>0</v>
      </c>
    </row>
    <row r="1310" spans="1:23" s="33" customFormat="1" ht="14.25" customHeight="1">
      <c r="A1310" s="367"/>
      <c r="B1310" s="380"/>
      <c r="C1310" s="383"/>
      <c r="D1310" s="380"/>
      <c r="E1310" s="2" t="s">
        <v>2</v>
      </c>
      <c r="F1310" s="163"/>
      <c r="G1310" s="234">
        <v>0</v>
      </c>
      <c r="H1310" s="1"/>
      <c r="I1310" s="1"/>
      <c r="J1310" s="1"/>
      <c r="K1310" s="1"/>
      <c r="L1310" s="45">
        <v>3291.12</v>
      </c>
      <c r="M1310" s="37"/>
      <c r="N1310" s="37">
        <f t="shared" si="1182"/>
        <v>0</v>
      </c>
      <c r="O1310" s="87"/>
      <c r="P1310" s="119"/>
      <c r="Q1310" s="119">
        <v>943149.53</v>
      </c>
      <c r="R1310" s="37">
        <f>ROUND((P1310*Q1310)*1.18,2)</f>
        <v>0</v>
      </c>
      <c r="S1310" s="119"/>
      <c r="T1310" s="37">
        <f>ROUND(P1310*S1310,2)</f>
        <v>0</v>
      </c>
      <c r="U1310" s="46">
        <v>0</v>
      </c>
      <c r="V1310" s="37"/>
      <c r="W1310" s="37">
        <f>R1310</f>
        <v>0</v>
      </c>
    </row>
    <row r="1311" spans="1:23" s="33" customFormat="1" ht="14.25" customHeight="1">
      <c r="A1311" s="367"/>
      <c r="B1311" s="380"/>
      <c r="C1311" s="383"/>
      <c r="D1311" s="380"/>
      <c r="E1311" s="2" t="s">
        <v>3</v>
      </c>
      <c r="F1311" s="163"/>
      <c r="G1311" s="41">
        <v>0.40799999999999997</v>
      </c>
      <c r="H1311" s="1"/>
      <c r="I1311" s="1"/>
      <c r="J1311" s="1"/>
      <c r="K1311" s="1"/>
      <c r="L1311" s="46">
        <v>3291.12</v>
      </c>
      <c r="M1311" s="37">
        <f t="shared" ref="M1311" si="1184">ROUND(G1311*L1311,2)</f>
        <v>1342.78</v>
      </c>
      <c r="N1311" s="37">
        <f>ROUND(M1311,2)</f>
        <v>1342.78</v>
      </c>
      <c r="O1311" s="87"/>
      <c r="P1311" s="119"/>
      <c r="Q1311" s="119">
        <v>1991941.02</v>
      </c>
      <c r="R1311" s="37">
        <f t="shared" ref="R1311" si="1185">ROUND((P1311*Q1311)*1.18,2)</f>
        <v>0</v>
      </c>
      <c r="S1311" s="1">
        <v>0</v>
      </c>
      <c r="T1311" s="41">
        <v>0</v>
      </c>
      <c r="U1311" s="46">
        <v>0</v>
      </c>
      <c r="V1311" s="37">
        <f t="shared" ref="V1311" si="1186">ROUND(P1311*U1311,2)</f>
        <v>0</v>
      </c>
      <c r="W1311" s="37">
        <f t="shared" ref="W1311" si="1187">R1311</f>
        <v>0</v>
      </c>
    </row>
    <row r="1312" spans="1:23" s="34" customFormat="1" ht="14.25" customHeight="1">
      <c r="A1312" s="367"/>
      <c r="B1312" s="381"/>
      <c r="C1312" s="384"/>
      <c r="D1312" s="381"/>
      <c r="E1312" s="40" t="s">
        <v>29</v>
      </c>
      <c r="F1312" s="2"/>
      <c r="G1312" s="1">
        <f>SUM(G1308:G1311)</f>
        <v>0.40799999999999997</v>
      </c>
      <c r="H1312" s="303"/>
      <c r="I1312" s="1">
        <f>SUM(I1308:I1311)</f>
        <v>0</v>
      </c>
      <c r="J1312" s="303"/>
      <c r="K1312" s="1">
        <f>SUM(K1308:K1311)</f>
        <v>0</v>
      </c>
      <c r="L1312" s="303"/>
      <c r="M1312" s="1">
        <f>SUM(M1308:M1311)</f>
        <v>1342.78</v>
      </c>
      <c r="N1312" s="1">
        <f>SUM(N1308:N1311)</f>
        <v>1342.78</v>
      </c>
      <c r="O1312" s="86"/>
      <c r="P1312" s="119"/>
      <c r="Q1312" s="119" t="s">
        <v>135</v>
      </c>
      <c r="R1312" s="1">
        <f t="shared" ref="R1312" si="1188">R1308+R1309+R1310+R1311</f>
        <v>0</v>
      </c>
      <c r="S1312" s="1" t="s">
        <v>135</v>
      </c>
      <c r="T1312" s="1">
        <f t="shared" ref="T1312" si="1189">T1308+T1309+T1310+T1311</f>
        <v>0</v>
      </c>
      <c r="U1312" s="1" t="s">
        <v>135</v>
      </c>
      <c r="V1312" s="41">
        <f>V1308+V1309+V1310+V1311</f>
        <v>0</v>
      </c>
      <c r="W1312" s="1">
        <f t="shared" ref="W1312" si="1190">W1308+W1309+W1310+W1311</f>
        <v>0</v>
      </c>
    </row>
    <row r="1313" spans="1:23" s="33" customFormat="1" ht="14.25" customHeight="1">
      <c r="A1313" s="367"/>
      <c r="B1313" s="349" t="s">
        <v>138</v>
      </c>
      <c r="C1313" s="349"/>
      <c r="D1313" s="349"/>
      <c r="E1313" s="2" t="s">
        <v>0</v>
      </c>
      <c r="F1313" s="163"/>
      <c r="G1313" s="234">
        <v>0</v>
      </c>
      <c r="H1313" s="303">
        <v>0</v>
      </c>
      <c r="I1313" s="37">
        <f>ROUND((G1313*H1313),2)</f>
        <v>0</v>
      </c>
      <c r="J1313" s="303"/>
      <c r="K1313" s="37"/>
      <c r="L1313" s="37"/>
      <c r="M1313" s="37"/>
      <c r="N1313" s="37">
        <f>ROUND(I1313,2)</f>
        <v>0</v>
      </c>
      <c r="O1313" s="87"/>
      <c r="P1313" s="119"/>
      <c r="Q1313" s="119">
        <v>523626.91</v>
      </c>
      <c r="R1313" s="37">
        <f t="shared" ref="R1313:R1314" si="1191">ROUND((P1313*Q1313)*1.18,2)</f>
        <v>0</v>
      </c>
      <c r="S1313" s="119">
        <v>0</v>
      </c>
      <c r="T1313" s="41">
        <v>0</v>
      </c>
      <c r="U1313" s="45">
        <v>0</v>
      </c>
      <c r="V1313" s="37">
        <f>ROUND(P1313*U1313,2)</f>
        <v>0</v>
      </c>
      <c r="W1313" s="37">
        <f t="shared" ref="W1313:W1314" si="1192">R1313</f>
        <v>0</v>
      </c>
    </row>
    <row r="1314" spans="1:23" s="33" customFormat="1" ht="14.25" customHeight="1">
      <c r="A1314" s="367"/>
      <c r="B1314" s="349"/>
      <c r="C1314" s="349"/>
      <c r="D1314" s="349"/>
      <c r="E1314" s="2" t="s">
        <v>1</v>
      </c>
      <c r="F1314" s="163"/>
      <c r="G1314" s="234">
        <v>0</v>
      </c>
      <c r="H1314" s="303">
        <v>0</v>
      </c>
      <c r="I1314" s="37">
        <f t="shared" ref="I1314" si="1193">ROUND((G1314*H1314),2)</f>
        <v>0</v>
      </c>
      <c r="J1314" s="303"/>
      <c r="K1314" s="37"/>
      <c r="L1314" s="37"/>
      <c r="M1314" s="37"/>
      <c r="N1314" s="37">
        <f>ROUND(I1314,2)</f>
        <v>0</v>
      </c>
      <c r="O1314" s="87"/>
      <c r="P1314" s="119"/>
      <c r="Q1314" s="119">
        <v>531211.15</v>
      </c>
      <c r="R1314" s="37">
        <f t="shared" si="1191"/>
        <v>0</v>
      </c>
      <c r="S1314" s="119">
        <v>0</v>
      </c>
      <c r="T1314" s="41">
        <v>0</v>
      </c>
      <c r="U1314" s="46">
        <v>0</v>
      </c>
      <c r="V1314" s="37">
        <f t="shared" ref="V1314" si="1194">ROUND(P1314*U1314,2)</f>
        <v>0</v>
      </c>
      <c r="W1314" s="37">
        <f t="shared" si="1192"/>
        <v>0</v>
      </c>
    </row>
    <row r="1315" spans="1:23" s="33" customFormat="1" ht="14.25" customHeight="1">
      <c r="A1315" s="367"/>
      <c r="B1315" s="349"/>
      <c r="C1315" s="349"/>
      <c r="D1315" s="349"/>
      <c r="E1315" s="2" t="s">
        <v>2</v>
      </c>
      <c r="F1315" s="163"/>
      <c r="G1315" s="234">
        <v>0.40400000000000003</v>
      </c>
      <c r="H1315" s="55">
        <v>1182541.83</v>
      </c>
      <c r="I1315" s="37">
        <f>ROUND((G1315*H1315),2)</f>
        <v>477746.9</v>
      </c>
      <c r="J1315" s="303"/>
      <c r="K1315" s="37"/>
      <c r="L1315" s="37"/>
      <c r="M1315" s="37"/>
      <c r="N1315" s="37">
        <f>ROUND(I1315,2)</f>
        <v>477746.9</v>
      </c>
      <c r="O1315" s="87"/>
      <c r="P1315" s="119"/>
      <c r="Q1315" s="119">
        <v>943149.53</v>
      </c>
      <c r="R1315" s="37">
        <f>ROUND((P1315*Q1315)*1.18,2)</f>
        <v>0</v>
      </c>
      <c r="S1315" s="119"/>
      <c r="T1315" s="37">
        <f>ROUND(P1315*S1315,2)</f>
        <v>0</v>
      </c>
      <c r="U1315" s="46">
        <v>0</v>
      </c>
      <c r="V1315" s="37"/>
      <c r="W1315" s="37">
        <f>R1315</f>
        <v>0</v>
      </c>
    </row>
    <row r="1316" spans="1:23" s="33" customFormat="1" ht="14.25" customHeight="1">
      <c r="A1316" s="367"/>
      <c r="B1316" s="349"/>
      <c r="C1316" s="349"/>
      <c r="D1316" s="349"/>
      <c r="E1316" s="2" t="s">
        <v>3</v>
      </c>
      <c r="F1316" s="163"/>
      <c r="G1316" s="234">
        <v>0</v>
      </c>
      <c r="H1316" s="55">
        <v>2497539.9300000002</v>
      </c>
      <c r="I1316" s="37">
        <f t="shared" ref="I1316" si="1195">ROUND((G1316*H1316),2)</f>
        <v>0</v>
      </c>
      <c r="J1316" s="1"/>
      <c r="K1316" s="37"/>
      <c r="L1316" s="37"/>
      <c r="M1316" s="37"/>
      <c r="N1316" s="37">
        <f>ROUND(I1316,2)</f>
        <v>0</v>
      </c>
      <c r="O1316" s="87"/>
      <c r="P1316" s="119"/>
      <c r="Q1316" s="119">
        <v>1991941.02</v>
      </c>
      <c r="R1316" s="37">
        <f t="shared" ref="R1316" si="1196">ROUND((P1316*Q1316)*1.18,2)</f>
        <v>0</v>
      </c>
      <c r="S1316" s="1">
        <v>0</v>
      </c>
      <c r="T1316" s="41">
        <v>0</v>
      </c>
      <c r="U1316" s="46">
        <v>0</v>
      </c>
      <c r="V1316" s="37">
        <f t="shared" ref="V1316" si="1197">ROUND(P1316*U1316,2)</f>
        <v>0</v>
      </c>
      <c r="W1316" s="37">
        <f t="shared" ref="W1316" si="1198">R1316</f>
        <v>0</v>
      </c>
    </row>
    <row r="1317" spans="1:23" s="34" customFormat="1" ht="14.25" customHeight="1">
      <c r="A1317" s="367"/>
      <c r="B1317" s="349"/>
      <c r="C1317" s="349"/>
      <c r="D1317" s="349"/>
      <c r="E1317" s="40" t="s">
        <v>29</v>
      </c>
      <c r="F1317" s="2"/>
      <c r="G1317" s="1">
        <f>SUM(G1313:G1316)</f>
        <v>0.40400000000000003</v>
      </c>
      <c r="H1317" s="303"/>
      <c r="I1317" s="1">
        <f>SUM(I1313:I1316)</f>
        <v>477746.9</v>
      </c>
      <c r="J1317" s="303"/>
      <c r="K1317" s="1">
        <f>SUM(K1313:K1316)</f>
        <v>0</v>
      </c>
      <c r="L1317" s="303"/>
      <c r="M1317" s="1">
        <f>SUM(M1313:M1316)</f>
        <v>0</v>
      </c>
      <c r="N1317" s="1">
        <f>SUM(N1313:N1316)</f>
        <v>477746.9</v>
      </c>
      <c r="O1317" s="86"/>
      <c r="P1317" s="119"/>
      <c r="Q1317" s="119" t="s">
        <v>135</v>
      </c>
      <c r="R1317" s="1">
        <f t="shared" ref="R1317" si="1199">R1313+R1314+R1315+R1316</f>
        <v>0</v>
      </c>
      <c r="S1317" s="1" t="s">
        <v>135</v>
      </c>
      <c r="T1317" s="1">
        <f t="shared" ref="T1317" si="1200">T1313+T1314+T1315+T1316</f>
        <v>0</v>
      </c>
      <c r="U1317" s="1" t="s">
        <v>135</v>
      </c>
      <c r="V1317" s="41">
        <f>V1313+V1314+V1315+V1316</f>
        <v>0</v>
      </c>
      <c r="W1317" s="1">
        <f t="shared" ref="W1317" si="1201">W1313+W1314+W1315+W1316</f>
        <v>0</v>
      </c>
    </row>
    <row r="1318" spans="1:23" s="33" customFormat="1" ht="14.25" customHeight="1">
      <c r="A1318" s="367"/>
      <c r="B1318" s="349" t="s">
        <v>139</v>
      </c>
      <c r="C1318" s="349"/>
      <c r="D1318" s="349"/>
      <c r="E1318" s="2" t="s">
        <v>0</v>
      </c>
      <c r="F1318" s="163"/>
      <c r="G1318" s="234">
        <v>0</v>
      </c>
      <c r="H1318" s="303">
        <v>0</v>
      </c>
      <c r="I1318" s="303">
        <v>0</v>
      </c>
      <c r="J1318" s="303"/>
      <c r="K1318" s="37">
        <f>ROUND((G1318*J1318),2)</f>
        <v>0</v>
      </c>
      <c r="L1318" s="45">
        <v>0</v>
      </c>
      <c r="M1318" s="37">
        <f>ROUND(G1318*L1318,2)</f>
        <v>0</v>
      </c>
      <c r="N1318" s="37">
        <f>ROUND(K1318,2)</f>
        <v>0</v>
      </c>
      <c r="O1318" s="87"/>
      <c r="P1318" s="119"/>
      <c r="Q1318" s="119">
        <v>0</v>
      </c>
      <c r="R1318" s="1">
        <v>0</v>
      </c>
      <c r="S1318" s="119">
        <v>55.38</v>
      </c>
      <c r="T1318" s="37">
        <f t="shared" ref="T1318:T1319" si="1202">ROUND((P1318*S1318)*1.18,2)</f>
        <v>0</v>
      </c>
      <c r="U1318" s="45">
        <v>0</v>
      </c>
      <c r="V1318" s="37">
        <f>ROUND(P1318*U1318,2)</f>
        <v>0</v>
      </c>
      <c r="W1318" s="37">
        <f t="shared" ref="W1318:W1319" si="1203">T1318</f>
        <v>0</v>
      </c>
    </row>
    <row r="1319" spans="1:23" s="33" customFormat="1" ht="14.25" customHeight="1">
      <c r="A1319" s="367"/>
      <c r="B1319" s="349"/>
      <c r="C1319" s="349"/>
      <c r="D1319" s="349"/>
      <c r="E1319" s="2" t="s">
        <v>1</v>
      </c>
      <c r="F1319" s="163"/>
      <c r="G1319" s="234">
        <v>0</v>
      </c>
      <c r="H1319" s="303">
        <v>0</v>
      </c>
      <c r="I1319" s="303">
        <v>0</v>
      </c>
      <c r="J1319" s="303"/>
      <c r="K1319" s="37">
        <f t="shared" ref="K1319:K1321" si="1204">ROUND((G1319*J1319),2)</f>
        <v>0</v>
      </c>
      <c r="L1319" s="46">
        <v>0</v>
      </c>
      <c r="M1319" s="37">
        <f t="shared" ref="M1319:M1321" si="1205">ROUND(G1319*L1319,2)</f>
        <v>0</v>
      </c>
      <c r="N1319" s="37">
        <f t="shared" ref="N1319:N1321" si="1206">ROUND(K1319,2)</f>
        <v>0</v>
      </c>
      <c r="O1319" s="87"/>
      <c r="P1319" s="119"/>
      <c r="Q1319" s="119">
        <v>0</v>
      </c>
      <c r="R1319" s="1">
        <v>0</v>
      </c>
      <c r="S1319" s="119">
        <v>128.41999999999999</v>
      </c>
      <c r="T1319" s="37">
        <f t="shared" si="1202"/>
        <v>0</v>
      </c>
      <c r="U1319" s="46">
        <v>0</v>
      </c>
      <c r="V1319" s="37">
        <f t="shared" ref="V1319:V1321" si="1207">ROUND(P1319*U1319,2)</f>
        <v>0</v>
      </c>
      <c r="W1319" s="37">
        <f t="shared" si="1203"/>
        <v>0</v>
      </c>
    </row>
    <row r="1320" spans="1:23" s="33" customFormat="1" ht="14.25" customHeight="1">
      <c r="A1320" s="367"/>
      <c r="B1320" s="349"/>
      <c r="C1320" s="349"/>
      <c r="D1320" s="349"/>
      <c r="E1320" s="2" t="s">
        <v>2</v>
      </c>
      <c r="F1320" s="163"/>
      <c r="G1320" s="234">
        <v>230.76300000000001</v>
      </c>
      <c r="H1320" s="303">
        <v>0</v>
      </c>
      <c r="I1320" s="303">
        <v>0</v>
      </c>
      <c r="J1320" s="303">
        <v>572.33000000000004</v>
      </c>
      <c r="K1320" s="37">
        <f t="shared" si="1204"/>
        <v>132072.59</v>
      </c>
      <c r="L1320" s="46">
        <v>0</v>
      </c>
      <c r="M1320" s="37">
        <f t="shared" si="1205"/>
        <v>0</v>
      </c>
      <c r="N1320" s="37">
        <f t="shared" si="1206"/>
        <v>132072.59</v>
      </c>
      <c r="O1320" s="87"/>
      <c r="P1320" s="119"/>
      <c r="Q1320" s="119">
        <v>0</v>
      </c>
      <c r="R1320" s="37">
        <f>ROUND(P1320*Q1320,2)</f>
        <v>0</v>
      </c>
      <c r="S1320" s="119">
        <v>382.58</v>
      </c>
      <c r="T1320" s="37">
        <f>ROUND((P1320*S1320)*1.18,2)</f>
        <v>0</v>
      </c>
      <c r="U1320" s="46">
        <v>0</v>
      </c>
      <c r="V1320" s="37">
        <f t="shared" si="1207"/>
        <v>0</v>
      </c>
      <c r="W1320" s="37">
        <f>T1320</f>
        <v>0</v>
      </c>
    </row>
    <row r="1321" spans="1:23" s="33" customFormat="1" ht="14.25" customHeight="1">
      <c r="A1321" s="367"/>
      <c r="B1321" s="349"/>
      <c r="C1321" s="349"/>
      <c r="D1321" s="349"/>
      <c r="E1321" s="2" t="s">
        <v>3</v>
      </c>
      <c r="F1321" s="163"/>
      <c r="G1321" s="234">
        <v>0</v>
      </c>
      <c r="H1321" s="303">
        <v>0</v>
      </c>
      <c r="I1321" s="303">
        <v>0</v>
      </c>
      <c r="J1321" s="1">
        <v>1241.1099999999999</v>
      </c>
      <c r="K1321" s="37">
        <f t="shared" si="1204"/>
        <v>0</v>
      </c>
      <c r="L1321" s="46">
        <v>0</v>
      </c>
      <c r="M1321" s="37">
        <f t="shared" si="1205"/>
        <v>0</v>
      </c>
      <c r="N1321" s="37">
        <f t="shared" si="1206"/>
        <v>0</v>
      </c>
      <c r="O1321" s="87"/>
      <c r="P1321" s="119"/>
      <c r="Q1321" s="119">
        <v>0</v>
      </c>
      <c r="R1321" s="1">
        <v>0</v>
      </c>
      <c r="S1321" s="1">
        <v>829.62</v>
      </c>
      <c r="T1321" s="37">
        <f>ROUND((P1321*S1321)*1.18,2)</f>
        <v>0</v>
      </c>
      <c r="U1321" s="46">
        <v>0</v>
      </c>
      <c r="V1321" s="37">
        <f t="shared" si="1207"/>
        <v>0</v>
      </c>
      <c r="W1321" s="37">
        <f t="shared" ref="W1321" si="1208">T1321</f>
        <v>0</v>
      </c>
    </row>
    <row r="1322" spans="1:23" s="34" customFormat="1" ht="14.25" customHeight="1">
      <c r="A1322" s="367"/>
      <c r="B1322" s="349"/>
      <c r="C1322" s="349"/>
      <c r="D1322" s="349"/>
      <c r="E1322" s="40" t="s">
        <v>29</v>
      </c>
      <c r="F1322" s="2"/>
      <c r="G1322" s="1">
        <f>SUM(G1318:G1321)</f>
        <v>230.76300000000001</v>
      </c>
      <c r="H1322" s="303"/>
      <c r="I1322" s="1">
        <f>SUM(I1318:I1321)</f>
        <v>0</v>
      </c>
      <c r="J1322" s="303"/>
      <c r="K1322" s="1">
        <f>SUM(K1318:K1321)</f>
        <v>132072.59</v>
      </c>
      <c r="L1322" s="303"/>
      <c r="M1322" s="1">
        <f>SUM(M1318:M1321)</f>
        <v>0</v>
      </c>
      <c r="N1322" s="1">
        <f>SUM(N1318:N1321)</f>
        <v>132072.59</v>
      </c>
      <c r="O1322" s="86"/>
      <c r="P1322" s="119"/>
      <c r="Q1322" s="119" t="s">
        <v>135</v>
      </c>
      <c r="R1322" s="1">
        <f>R1318+R1319+R1320+R1321</f>
        <v>0</v>
      </c>
      <c r="S1322" s="1" t="s">
        <v>135</v>
      </c>
      <c r="T1322" s="1">
        <f t="shared" ref="T1322" si="1209">T1318+T1319+T1320+T1321</f>
        <v>0</v>
      </c>
      <c r="U1322" s="1" t="s">
        <v>135</v>
      </c>
      <c r="V1322" s="41">
        <f>V1318+V1319+V1320+V1321</f>
        <v>0</v>
      </c>
      <c r="W1322" s="1">
        <f t="shared" ref="W1322" si="1210">W1318+W1319+W1320+W1321</f>
        <v>0</v>
      </c>
    </row>
    <row r="1323" spans="1:23" s="33" customFormat="1" ht="14.25" customHeight="1">
      <c r="A1323" s="367"/>
      <c r="B1323" s="349" t="s">
        <v>28</v>
      </c>
      <c r="C1323" s="349"/>
      <c r="D1323" s="349"/>
      <c r="E1323" s="2" t="s">
        <v>0</v>
      </c>
      <c r="F1323" s="163"/>
      <c r="G1323" s="234">
        <v>0</v>
      </c>
      <c r="H1323" s="303">
        <v>0</v>
      </c>
      <c r="I1323" s="1">
        <v>0</v>
      </c>
      <c r="J1323" s="303">
        <v>0</v>
      </c>
      <c r="K1323" s="41">
        <v>0</v>
      </c>
      <c r="L1323" s="45">
        <v>1216.99</v>
      </c>
      <c r="M1323" s="37">
        <f>ROUND(G1323*L1323,2)</f>
        <v>0</v>
      </c>
      <c r="N1323" s="37">
        <f>ROUND(M1323,2)</f>
        <v>0</v>
      </c>
      <c r="O1323" s="87"/>
      <c r="P1323" s="119"/>
      <c r="Q1323" s="119">
        <v>0</v>
      </c>
      <c r="R1323" s="1">
        <v>0</v>
      </c>
      <c r="S1323" s="119">
        <v>0</v>
      </c>
      <c r="T1323" s="41">
        <v>0</v>
      </c>
      <c r="U1323" s="45">
        <v>960.74</v>
      </c>
      <c r="V1323" s="37">
        <f>ROUND(P1323*U1323,2)</f>
        <v>0</v>
      </c>
      <c r="W1323" s="37">
        <f>ROUND(V1323*1.18,2)</f>
        <v>0</v>
      </c>
    </row>
    <row r="1324" spans="1:23" s="33" customFormat="1" ht="14.25" customHeight="1">
      <c r="A1324" s="367"/>
      <c r="B1324" s="349"/>
      <c r="C1324" s="349"/>
      <c r="D1324" s="349"/>
      <c r="E1324" s="2" t="s">
        <v>1</v>
      </c>
      <c r="F1324" s="163"/>
      <c r="G1324" s="234">
        <v>0</v>
      </c>
      <c r="H1324" s="303">
        <v>0</v>
      </c>
      <c r="I1324" s="1">
        <v>0</v>
      </c>
      <c r="J1324" s="303">
        <v>0</v>
      </c>
      <c r="K1324" s="41">
        <v>0</v>
      </c>
      <c r="L1324" s="46">
        <v>1392.09</v>
      </c>
      <c r="M1324" s="37">
        <f t="shared" ref="M1324:M1326" si="1211">ROUND(G1324*L1324,2)</f>
        <v>0</v>
      </c>
      <c r="N1324" s="37">
        <f t="shared" ref="N1324:N1325" si="1212">ROUND(M1324,2)</f>
        <v>0</v>
      </c>
      <c r="O1324" s="87"/>
      <c r="P1324" s="119"/>
      <c r="Q1324" s="119">
        <v>0</v>
      </c>
      <c r="R1324" s="1">
        <v>0</v>
      </c>
      <c r="S1324" s="119">
        <v>0</v>
      </c>
      <c r="T1324" s="41">
        <v>0</v>
      </c>
      <c r="U1324" s="46">
        <v>1098.97</v>
      </c>
      <c r="V1324" s="37">
        <f t="shared" ref="V1324:V1326" si="1213">ROUND(P1324*U1324,2)</f>
        <v>0</v>
      </c>
      <c r="W1324" s="37">
        <f t="shared" ref="W1324:W1326" si="1214">ROUND(V1324*1.18,2)</f>
        <v>0</v>
      </c>
    </row>
    <row r="1325" spans="1:23" s="33" customFormat="1" ht="14.25" customHeight="1">
      <c r="A1325" s="367"/>
      <c r="B1325" s="349"/>
      <c r="C1325" s="349"/>
      <c r="D1325" s="349"/>
      <c r="E1325" s="2" t="s">
        <v>2</v>
      </c>
      <c r="F1325" s="163"/>
      <c r="G1325" s="234">
        <f>1845.633+1248.438-1638.796</f>
        <v>1455.2749999999999</v>
      </c>
      <c r="H1325" s="303">
        <v>0</v>
      </c>
      <c r="I1325" s="1">
        <v>0</v>
      </c>
      <c r="J1325" s="303">
        <v>0</v>
      </c>
      <c r="K1325" s="41">
        <v>0</v>
      </c>
      <c r="L1325" s="46">
        <v>2719.02</v>
      </c>
      <c r="M1325" s="37">
        <f t="shared" si="1211"/>
        <v>3956921.83</v>
      </c>
      <c r="N1325" s="37">
        <f t="shared" si="1212"/>
        <v>3956921.83</v>
      </c>
      <c r="O1325" s="87"/>
      <c r="P1325" s="119"/>
      <c r="Q1325" s="119">
        <v>0</v>
      </c>
      <c r="R1325" s="1">
        <v>0</v>
      </c>
      <c r="S1325" s="119">
        <v>0</v>
      </c>
      <c r="T1325" s="41">
        <v>0</v>
      </c>
      <c r="U1325" s="46">
        <v>2146.48</v>
      </c>
      <c r="V1325" s="37">
        <f t="shared" si="1213"/>
        <v>0</v>
      </c>
      <c r="W1325" s="37">
        <f t="shared" si="1214"/>
        <v>0</v>
      </c>
    </row>
    <row r="1326" spans="1:23" s="33" customFormat="1" ht="14.25" customHeight="1">
      <c r="A1326" s="367"/>
      <c r="B1326" s="349"/>
      <c r="C1326" s="349"/>
      <c r="D1326" s="349"/>
      <c r="E1326" s="2" t="s">
        <v>3</v>
      </c>
      <c r="F1326" s="163"/>
      <c r="G1326" s="234">
        <v>70.230999999999995</v>
      </c>
      <c r="H1326" s="303">
        <v>0</v>
      </c>
      <c r="I1326" s="1">
        <v>0</v>
      </c>
      <c r="J1326" s="1">
        <v>0</v>
      </c>
      <c r="K1326" s="41">
        <v>0</v>
      </c>
      <c r="L1326" s="46">
        <v>5369.54</v>
      </c>
      <c r="M1326" s="37">
        <f t="shared" si="1211"/>
        <v>377108.16</v>
      </c>
      <c r="N1326" s="37">
        <f>ROUND(M1326,2)</f>
        <v>377108.16</v>
      </c>
      <c r="O1326" s="87"/>
      <c r="P1326" s="119"/>
      <c r="Q1326" s="119">
        <v>0</v>
      </c>
      <c r="R1326" s="1">
        <v>0</v>
      </c>
      <c r="S1326" s="1">
        <v>0</v>
      </c>
      <c r="T1326" s="41">
        <v>0</v>
      </c>
      <c r="U1326" s="46">
        <v>4238.8999999999996</v>
      </c>
      <c r="V1326" s="37">
        <f t="shared" si="1213"/>
        <v>0</v>
      </c>
      <c r="W1326" s="37">
        <f t="shared" si="1214"/>
        <v>0</v>
      </c>
    </row>
    <row r="1327" spans="1:23" s="34" customFormat="1" ht="14.25" customHeight="1">
      <c r="A1327" s="367"/>
      <c r="B1327" s="349"/>
      <c r="C1327" s="349"/>
      <c r="D1327" s="349"/>
      <c r="E1327" s="40" t="s">
        <v>29</v>
      </c>
      <c r="F1327" s="2"/>
      <c r="G1327" s="1">
        <f>SUM(G1323:G1326)</f>
        <v>1525.5059999999999</v>
      </c>
      <c r="H1327" s="303"/>
      <c r="I1327" s="1">
        <f>SUM(I1323:I1326)</f>
        <v>0</v>
      </c>
      <c r="J1327" s="303"/>
      <c r="K1327" s="1">
        <f>SUM(K1323:K1326)</f>
        <v>0</v>
      </c>
      <c r="L1327" s="303"/>
      <c r="M1327" s="1">
        <f>SUM(M1323:M1326)</f>
        <v>4334029.99</v>
      </c>
      <c r="N1327" s="1">
        <f>SUM(N1323:N1326)</f>
        <v>4334029.99</v>
      </c>
      <c r="O1327" s="86"/>
      <c r="P1327" s="119">
        <f t="shared" ref="P1327" si="1215">P1323+P1324+P1325+P1326</f>
        <v>0</v>
      </c>
      <c r="Q1327" s="119" t="s">
        <v>135</v>
      </c>
      <c r="R1327" s="1">
        <f t="shared" ref="R1327" si="1216">R1323+R1324+R1325+R1326</f>
        <v>0</v>
      </c>
      <c r="S1327" s="1" t="s">
        <v>135</v>
      </c>
      <c r="T1327" s="1">
        <f t="shared" ref="T1327" si="1217">T1323+T1324+T1325+T1326</f>
        <v>0</v>
      </c>
      <c r="U1327" s="1" t="s">
        <v>135</v>
      </c>
      <c r="V1327" s="41">
        <f>V1323+V1324+V1325+V1326</f>
        <v>0</v>
      </c>
      <c r="W1327" s="1">
        <f t="shared" ref="W1327" si="1218">W1323+W1324+W1325+W1326</f>
        <v>0</v>
      </c>
    </row>
    <row r="1328" spans="1:23" s="33" customFormat="1" ht="12.75" customHeight="1">
      <c r="A1328" s="357"/>
      <c r="B1328" s="359" t="s">
        <v>409</v>
      </c>
      <c r="C1328" s="359"/>
      <c r="D1328" s="359"/>
      <c r="E1328" s="42" t="s">
        <v>0</v>
      </c>
      <c r="F1328" s="97">
        <f>G1328/744</f>
        <v>0</v>
      </c>
      <c r="G1328" s="48">
        <f>G1223+G1228+G1233+G1238+G1243+G1248+G1253+G1258+G1263+G1268+G1273+G1278+G1283+G1288+G1293+G1298+G1303+G1308+G1318+G1323</f>
        <v>0</v>
      </c>
      <c r="H1328" s="302">
        <v>0</v>
      </c>
      <c r="I1328" s="43">
        <f>I1313+I1318</f>
        <v>0</v>
      </c>
      <c r="J1328" s="302">
        <v>0</v>
      </c>
      <c r="K1328" s="43">
        <f>K1313+K1318</f>
        <v>0</v>
      </c>
      <c r="L1328" s="302">
        <v>0</v>
      </c>
      <c r="M1328" s="48">
        <f>M1223+M1228+M1233+M1238+M1243+M1248+M1253+M1258+M1263+M1268+M1273+M1278+M1283+M1288+M1293+M1298+M1303+M1308+M1323</f>
        <v>0</v>
      </c>
      <c r="N1328" s="48">
        <f>N1223+N1228+N1233+N1238+N1243+N1248+N1253+N1258+N1263+N1268+N1273+N1278+N1283+N1288+N1293+N1298+N1303+N1308+N1313+N1318+N1323</f>
        <v>0</v>
      </c>
      <c r="O1328" s="88"/>
      <c r="P1328" s="48">
        <f>P1223+P1228+P1233+P1238+P1243+P1248+P1253+P1258+P1293+P1298+P1318+P1323</f>
        <v>0</v>
      </c>
      <c r="Q1328" s="120">
        <v>0</v>
      </c>
      <c r="R1328" s="43">
        <f>R1223+R1228+R1233+R1238+R1243+R1248+R1253+R1258+R1293+R1298+R1313+R1318+R1323</f>
        <v>0</v>
      </c>
      <c r="S1328" s="120">
        <v>0</v>
      </c>
      <c r="T1328" s="43">
        <f>T1223+T1228+T1233+T1238+T1243+T1248+T1253+T1258+T1293+T1298+T1313+T1318+T1323</f>
        <v>0</v>
      </c>
      <c r="U1328" s="120">
        <v>0</v>
      </c>
      <c r="V1328" s="43">
        <f t="shared" ref="V1328:W1331" si="1219">V1223+V1228+V1233+V1238+V1243+V1248+V1253+V1258+V1293+V1298+V1313+V1318+V1323</f>
        <v>0</v>
      </c>
      <c r="W1328" s="80">
        <f t="shared" si="1219"/>
        <v>0</v>
      </c>
    </row>
    <row r="1329" spans="1:25" s="33" customFormat="1" ht="12.75" customHeight="1">
      <c r="A1329" s="358"/>
      <c r="B1329" s="359"/>
      <c r="C1329" s="359"/>
      <c r="D1329" s="359"/>
      <c r="E1329" s="42" t="s">
        <v>1</v>
      </c>
      <c r="F1329" s="97">
        <f t="shared" ref="F1329:F1331" si="1220">G1329/744</f>
        <v>0</v>
      </c>
      <c r="G1329" s="48">
        <f t="shared" ref="G1329:G1331" si="1221">G1224+G1229+G1234+G1239+G1244+G1249+G1254+G1259+G1264+G1269+G1274+G1279+G1284+G1289+G1294+G1299+G1304+G1309+G1319+G1324</f>
        <v>0</v>
      </c>
      <c r="H1329" s="302">
        <v>0</v>
      </c>
      <c r="I1329" s="43">
        <f t="shared" ref="I1329:I1331" si="1222">I1314+I1319</f>
        <v>0</v>
      </c>
      <c r="J1329" s="302">
        <v>0</v>
      </c>
      <c r="K1329" s="43">
        <f t="shared" ref="K1329:K1331" si="1223">K1314+K1319</f>
        <v>0</v>
      </c>
      <c r="L1329" s="302">
        <v>0</v>
      </c>
      <c r="M1329" s="48">
        <f t="shared" ref="M1329:M1330" si="1224">M1224+M1229+M1234+M1239+M1244+M1249+M1254+M1259+M1264+M1269+M1274+M1279+M1284+M1289+M1294+M1299+M1304+M1309+M1324</f>
        <v>0</v>
      </c>
      <c r="N1329" s="48">
        <f t="shared" ref="N1329:N1330" si="1225">N1224+N1229+N1234+N1239+N1244+N1249+N1254+N1259+N1264+N1269+N1274+N1279+N1284+N1289+N1294+N1299+N1304+N1309+N1314+N1319+N1324</f>
        <v>0</v>
      </c>
      <c r="O1329" s="88"/>
      <c r="P1329" s="48">
        <f>P1224+P1229+P1234+P1239+P1244+P1249+P1254+P1259+P1294+P1299+P1319+P1324</f>
        <v>0</v>
      </c>
      <c r="Q1329" s="120">
        <v>0</v>
      </c>
      <c r="R1329" s="43">
        <f>R1224+R1229+R1234+R1239+R1244+R1249+R1254+R1259+R1294+R1299+R1314+R1319+R1324</f>
        <v>0</v>
      </c>
      <c r="S1329" s="120">
        <v>0</v>
      </c>
      <c r="T1329" s="43">
        <f>T1224+T1229+T1234+T1239+T1244+T1249+T1254+T1259+T1294+T1299+T1314+T1319+T1324</f>
        <v>0</v>
      </c>
      <c r="U1329" s="120">
        <v>0</v>
      </c>
      <c r="V1329" s="43">
        <f t="shared" si="1219"/>
        <v>0</v>
      </c>
      <c r="W1329" s="80">
        <f t="shared" si="1219"/>
        <v>0</v>
      </c>
    </row>
    <row r="1330" spans="1:25" s="33" customFormat="1" ht="12.75" customHeight="1">
      <c r="A1330" s="358"/>
      <c r="B1330" s="359"/>
      <c r="C1330" s="359"/>
      <c r="D1330" s="359"/>
      <c r="E1330" s="42" t="s">
        <v>2</v>
      </c>
      <c r="F1330" s="97">
        <f t="shared" si="1220"/>
        <v>2.5912190860215052</v>
      </c>
      <c r="G1330" s="48">
        <f>G1225+G1230+G1235+G1240+G1245+G1250+G1255+G1260+G1265+G1270+G1275+G1280+G1285+G1290+G1295+G1300+G1305+G1310+G1320+G1325</f>
        <v>1927.8669999999997</v>
      </c>
      <c r="H1330" s="302">
        <v>0</v>
      </c>
      <c r="I1330" s="43">
        <f>I1315+I1320</f>
        <v>477746.9</v>
      </c>
      <c r="J1330" s="302">
        <v>0</v>
      </c>
      <c r="K1330" s="43">
        <f t="shared" si="1223"/>
        <v>132072.59</v>
      </c>
      <c r="L1330" s="302">
        <v>0</v>
      </c>
      <c r="M1330" s="48">
        <f t="shared" si="1224"/>
        <v>4411939.05</v>
      </c>
      <c r="N1330" s="48">
        <f t="shared" si="1225"/>
        <v>5021758.54</v>
      </c>
      <c r="O1330" s="88"/>
      <c r="P1330" s="48">
        <f>P1225+P1230+P1235+P1240+P1245+P1250+P1255+P1260+P1295+P1300+P1320+P1325</f>
        <v>0</v>
      </c>
      <c r="Q1330" s="120">
        <v>0</v>
      </c>
      <c r="R1330" s="43">
        <f>R1225+R1230+R1235+R1240+R1245+R1250+R1255+R1260+R1295+R1300+R1315+R1320+R1325</f>
        <v>0</v>
      </c>
      <c r="S1330" s="120">
        <v>0</v>
      </c>
      <c r="T1330" s="43">
        <f>T1225+T1230+T1235+T1240+T1245+T1250+T1255+T1260+T1295+T1300+T1315+T1320+T1325</f>
        <v>0</v>
      </c>
      <c r="U1330" s="120">
        <v>0</v>
      </c>
      <c r="V1330" s="43">
        <f t="shared" si="1219"/>
        <v>0</v>
      </c>
      <c r="W1330" s="80">
        <f t="shared" si="1219"/>
        <v>0</v>
      </c>
    </row>
    <row r="1331" spans="1:25" s="33" customFormat="1" ht="12.75" customHeight="1">
      <c r="A1331" s="358"/>
      <c r="B1331" s="359"/>
      <c r="C1331" s="359"/>
      <c r="D1331" s="359"/>
      <c r="E1331" s="42" t="s">
        <v>3</v>
      </c>
      <c r="F1331" s="97">
        <f t="shared" si="1220"/>
        <v>1.7229059139784948</v>
      </c>
      <c r="G1331" s="48">
        <f t="shared" si="1221"/>
        <v>1281.8420000000001</v>
      </c>
      <c r="H1331" s="302">
        <v>0</v>
      </c>
      <c r="I1331" s="43">
        <f t="shared" si="1222"/>
        <v>0</v>
      </c>
      <c r="J1331" s="39">
        <v>0</v>
      </c>
      <c r="K1331" s="43">
        <f t="shared" si="1223"/>
        <v>0</v>
      </c>
      <c r="L1331" s="39">
        <v>0</v>
      </c>
      <c r="M1331" s="48">
        <f>M1226+M1231+M1236+M1241+M1246+M1251+M1256+M1261+M1266+M1271+M1276+M1281+M1286+M1291+M1296+M1301+M1306+M1311+M1326</f>
        <v>2891081.59</v>
      </c>
      <c r="N1331" s="48">
        <f>N1226+N1231+N1236+N1241+N1246+N1251+N1256+N1261+N1266+N1271+N1276+N1281+N1286+N1291+N1296+N1301+N1306+N1311+N1316+N1321+N1326</f>
        <v>2891081.59</v>
      </c>
      <c r="O1331" s="88"/>
      <c r="P1331" s="48">
        <f>P1226+P1231+P1236+P1241+P1246+P1251+P1256+P1261+P1296+P1301+P1321+P1326</f>
        <v>0</v>
      </c>
      <c r="Q1331" s="120">
        <v>0</v>
      </c>
      <c r="R1331" s="43">
        <f>R1226+R1231+R1236+R1241+R1246+R1251+R1256+R1261+R1296+R1301+R1316+R1321+R1326</f>
        <v>0</v>
      </c>
      <c r="S1331" s="39">
        <v>0</v>
      </c>
      <c r="T1331" s="43">
        <f>T1226+T1231+T1236+T1241+T1246+T1251+T1256+T1261+T1296+T1301+T1316+T1321+T1326</f>
        <v>0</v>
      </c>
      <c r="U1331" s="39">
        <v>0</v>
      </c>
      <c r="V1331" s="43">
        <f t="shared" si="1219"/>
        <v>0</v>
      </c>
      <c r="W1331" s="80">
        <f t="shared" si="1219"/>
        <v>0</v>
      </c>
    </row>
    <row r="1332" spans="1:25" s="34" customFormat="1" ht="12.75" customHeight="1" thickBot="1">
      <c r="A1332" s="358"/>
      <c r="B1332" s="360"/>
      <c r="C1332" s="360"/>
      <c r="D1332" s="360"/>
      <c r="E1332" s="125" t="s">
        <v>29</v>
      </c>
      <c r="F1332" s="126">
        <f>F1328+F1329+F1330+F1331</f>
        <v>4.3141249999999998</v>
      </c>
      <c r="G1332" s="48">
        <f>G1328+G1329+G1330+G1331</f>
        <v>3209.7089999999998</v>
      </c>
      <c r="H1332" s="302" t="s">
        <v>135</v>
      </c>
      <c r="I1332" s="43">
        <f>I1328+I1329+I1330+I1331</f>
        <v>477746.9</v>
      </c>
      <c r="J1332" s="39" t="s">
        <v>135</v>
      </c>
      <c r="K1332" s="43">
        <f>K1328+K1329+K1330+K1331</f>
        <v>132072.59</v>
      </c>
      <c r="L1332" s="39" t="s">
        <v>135</v>
      </c>
      <c r="M1332" s="43">
        <f>M1328+M1329+M1330+M1331</f>
        <v>7303020.6399999997</v>
      </c>
      <c r="N1332" s="48">
        <f>N1328+N1329+N1330+N1331</f>
        <v>7912840.1299999999</v>
      </c>
      <c r="O1332" s="89"/>
      <c r="P1332" s="48">
        <f>P1328+P1329+P1330+P1331</f>
        <v>0</v>
      </c>
      <c r="Q1332" s="120" t="s">
        <v>135</v>
      </c>
      <c r="R1332" s="43">
        <f>R1328+R1329+R1330+R1331</f>
        <v>0</v>
      </c>
      <c r="S1332" s="39" t="s">
        <v>135</v>
      </c>
      <c r="T1332" s="43">
        <f>T1328+T1329+T1330+T1331</f>
        <v>0</v>
      </c>
      <c r="U1332" s="39" t="s">
        <v>135</v>
      </c>
      <c r="V1332" s="43">
        <f>V1328+V1329+V1330+V1331</f>
        <v>0</v>
      </c>
      <c r="W1332" s="80">
        <f>W1328+W1329+W1330+W1331</f>
        <v>0</v>
      </c>
      <c r="X1332" s="34">
        <v>3209.7086428461007</v>
      </c>
      <c r="Y1332" s="132">
        <f>G1332-X1332</f>
        <v>3.5715389913093532E-4</v>
      </c>
    </row>
    <row r="1333" spans="1:25" ht="18" customHeight="1" thickBot="1">
      <c r="A1333" s="128"/>
      <c r="B1333" s="373" t="s">
        <v>53</v>
      </c>
      <c r="C1333" s="374"/>
      <c r="D1333" s="375"/>
      <c r="E1333" s="129"/>
      <c r="F1333" s="131">
        <f>F782+F892+F1002+F1112+F1222+F1332</f>
        <v>30.136129032258065</v>
      </c>
      <c r="G1333" s="58">
        <f>G782+G892+G1002+G1112+G1222+G1332</f>
        <v>22421.279999999999</v>
      </c>
      <c r="H1333" s="59" t="s">
        <v>135</v>
      </c>
      <c r="I1333" s="58">
        <f>I782+I892+I1002+I1112+I1222+I1332</f>
        <v>2678851.4299999997</v>
      </c>
      <c r="J1333" s="60" t="s">
        <v>135</v>
      </c>
      <c r="K1333" s="58">
        <f>K782+K892+K1002+K1112+K1222+K1332</f>
        <v>739223.59</v>
      </c>
      <c r="L1333" s="60" t="s">
        <v>135</v>
      </c>
      <c r="M1333" s="58">
        <f>M782+M892+M1002+M1112+M1222+M1332</f>
        <v>52969523.68</v>
      </c>
      <c r="N1333" s="131">
        <f>N782+N892+N1002+N1112+N1222+N1332</f>
        <v>56387598.70000001</v>
      </c>
      <c r="O1333" s="91"/>
      <c r="P1333" s="58" t="e">
        <f>#REF!+#REF!+#REF!+#REF!+#REF!+#REF!</f>
        <v>#REF!</v>
      </c>
      <c r="Q1333" s="59" t="s">
        <v>135</v>
      </c>
      <c r="R1333" s="58" t="e">
        <f>#REF!+#REF!+#REF!+#REF!+#REF!+#REF!</f>
        <v>#REF!</v>
      </c>
      <c r="S1333" s="60" t="s">
        <v>135</v>
      </c>
      <c r="T1333" s="58" t="e">
        <f>#REF!+#REF!+#REF!+#REF!+#REF!+#REF!</f>
        <v>#REF!</v>
      </c>
      <c r="U1333" s="60" t="s">
        <v>135</v>
      </c>
      <c r="V1333" s="58" t="e">
        <f>#REF!+#REF!+#REF!+#REF!+#REF!+#REF!</f>
        <v>#REF!</v>
      </c>
      <c r="W1333" s="58" t="e">
        <f>#REF!+#REF!+#REF!+#REF!+#REF!+#REF!</f>
        <v>#REF!</v>
      </c>
    </row>
    <row r="1334" spans="1:25" s="33" customFormat="1" ht="14.25" customHeight="1">
      <c r="A1334" s="366" t="s">
        <v>246</v>
      </c>
      <c r="B1334" s="378" t="s">
        <v>30</v>
      </c>
      <c r="C1334" s="368" t="s">
        <v>35</v>
      </c>
      <c r="D1334" s="370" t="s">
        <v>47</v>
      </c>
      <c r="E1334" s="63" t="s">
        <v>0</v>
      </c>
      <c r="F1334" s="63"/>
      <c r="G1334" s="304">
        <f>G12+G122+G232+G342+G452+G562+G673+G783+G893+G1003+G1113+G1223</f>
        <v>0</v>
      </c>
      <c r="H1334" s="148"/>
      <c r="I1334" s="306">
        <f>I12+I122+I232+I342+I452+I562+I673+I783+I893+I1003+I1113+I1223</f>
        <v>0</v>
      </c>
      <c r="J1334" s="148"/>
      <c r="K1334" s="305">
        <f>K12+K122+K232+K342+K452+K562+K673+K783+K893+K1003+K1113+K1223</f>
        <v>0</v>
      </c>
      <c r="L1334" s="148"/>
      <c r="M1334" s="308">
        <f>M12+M122+M232+M342+M452+M562+M673+M783+M893+M1003+M1113+M1223</f>
        <v>0</v>
      </c>
      <c r="N1334" s="307">
        <f>N12+N122+N232+N342+N452+N562+N673+N783+N893+N1003+N1113+N1223</f>
        <v>0</v>
      </c>
      <c r="O1334" s="86"/>
      <c r="P1334" s="2"/>
      <c r="Q1334" s="119"/>
      <c r="R1334" s="1"/>
      <c r="S1334" s="119"/>
      <c r="T1334" s="1"/>
      <c r="U1334" s="119"/>
      <c r="V1334" s="41"/>
      <c r="W1334" s="1"/>
    </row>
    <row r="1335" spans="1:25" s="33" customFormat="1" ht="14.25" customHeight="1">
      <c r="A1335" s="367"/>
      <c r="B1335" s="379"/>
      <c r="C1335" s="369"/>
      <c r="D1335" s="349"/>
      <c r="E1335" s="2" t="s">
        <v>1</v>
      </c>
      <c r="F1335" s="2"/>
      <c r="G1335" s="304">
        <f t="shared" ref="G1335:G1337" si="1226">G13+G123+G233+G343+G453+G563+G674+G784+G894+G1004+G1114+G1224</f>
        <v>0</v>
      </c>
      <c r="H1335" s="147"/>
      <c r="I1335" s="306">
        <f t="shared" ref="I1335:I1337" si="1227">I13+I123+I233+I343+I453+I563+I674+I784+I894+I1004+I1114+I1224</f>
        <v>0</v>
      </c>
      <c r="J1335" s="147"/>
      <c r="K1335" s="2">
        <f>K13+K123+K233+K343+K453+K563+K674+K784+K894+K1004+K1114+K1224</f>
        <v>0</v>
      </c>
      <c r="L1335" s="147"/>
      <c r="M1335" s="308">
        <f t="shared" ref="M1335:N1337" si="1228">M13+M123+M233+M343+M453+M563+M674+M784+M894+M1004+M1114+M1224</f>
        <v>0</v>
      </c>
      <c r="N1335" s="307">
        <f t="shared" si="1228"/>
        <v>0</v>
      </c>
      <c r="O1335" s="86"/>
      <c r="P1335" s="2"/>
      <c r="Q1335" s="119"/>
      <c r="R1335" s="1"/>
      <c r="S1335" s="119"/>
      <c r="T1335" s="1"/>
      <c r="U1335" s="119"/>
      <c r="V1335" s="41"/>
      <c r="W1335" s="1"/>
    </row>
    <row r="1336" spans="1:25" s="33" customFormat="1" ht="14.25" customHeight="1">
      <c r="A1336" s="367"/>
      <c r="B1336" s="379"/>
      <c r="C1336" s="369"/>
      <c r="D1336" s="349"/>
      <c r="E1336" s="2" t="s">
        <v>2</v>
      </c>
      <c r="F1336" s="2"/>
      <c r="G1336" s="304">
        <f t="shared" si="1226"/>
        <v>0</v>
      </c>
      <c r="H1336" s="147"/>
      <c r="I1336" s="306">
        <f t="shared" si="1227"/>
        <v>0</v>
      </c>
      <c r="J1336" s="147"/>
      <c r="K1336" s="2">
        <f>K14+K124+K234+K344+K454+K564+K675+K785+K895+K1005+K1115+K1225</f>
        <v>0</v>
      </c>
      <c r="L1336" s="147"/>
      <c r="M1336" s="308">
        <f t="shared" si="1228"/>
        <v>0</v>
      </c>
      <c r="N1336" s="307">
        <f t="shared" si="1228"/>
        <v>0</v>
      </c>
      <c r="O1336" s="86"/>
      <c r="P1336" s="2"/>
      <c r="Q1336" s="119"/>
      <c r="R1336" s="1"/>
      <c r="S1336" s="119"/>
      <c r="T1336" s="1"/>
      <c r="U1336" s="119">
        <v>810.42</v>
      </c>
      <c r="V1336" s="37">
        <f>ROUND(P1336*U1336,2)</f>
        <v>0</v>
      </c>
      <c r="W1336" s="37">
        <f>ROUND(V1336*1.18,2)</f>
        <v>0</v>
      </c>
    </row>
    <row r="1337" spans="1:25" s="33" customFormat="1" ht="14.25" customHeight="1">
      <c r="A1337" s="367"/>
      <c r="B1337" s="379"/>
      <c r="C1337" s="369"/>
      <c r="D1337" s="349"/>
      <c r="E1337" s="2" t="s">
        <v>3</v>
      </c>
      <c r="F1337" s="2"/>
      <c r="G1337" s="304">
        <f t="shared" si="1226"/>
        <v>0</v>
      </c>
      <c r="H1337" s="147"/>
      <c r="I1337" s="306">
        <f t="shared" si="1227"/>
        <v>0</v>
      </c>
      <c r="J1337" s="147"/>
      <c r="K1337" s="2">
        <f>K15+K125+K235+K345+K455+K565+K676+K786+K896+K1006+K1116+K1226</f>
        <v>0</v>
      </c>
      <c r="L1337" s="147"/>
      <c r="M1337" s="308">
        <f t="shared" si="1228"/>
        <v>0</v>
      </c>
      <c r="N1337" s="307">
        <f t="shared" si="1228"/>
        <v>0</v>
      </c>
      <c r="O1337" s="86"/>
      <c r="P1337" s="2"/>
      <c r="Q1337" s="119"/>
      <c r="R1337" s="1"/>
      <c r="S1337" s="119"/>
      <c r="T1337" s="1"/>
      <c r="U1337" s="119"/>
      <c r="V1337" s="41"/>
      <c r="W1337" s="1"/>
    </row>
    <row r="1338" spans="1:25" s="33" customFormat="1" ht="14.25" customHeight="1">
      <c r="A1338" s="367"/>
      <c r="B1338" s="379"/>
      <c r="C1338" s="369"/>
      <c r="D1338" s="349"/>
      <c r="E1338" s="2" t="s">
        <v>29</v>
      </c>
      <c r="F1338" s="2"/>
      <c r="G1338" s="1">
        <f>SUM(G1334:G1337)</f>
        <v>0</v>
      </c>
      <c r="H1338" s="303"/>
      <c r="I1338" s="1">
        <f>SUM(I1334:I1337)</f>
        <v>0</v>
      </c>
      <c r="J1338" s="303"/>
      <c r="K1338" s="1">
        <f>SUM(K1334:K1337)</f>
        <v>0</v>
      </c>
      <c r="L1338" s="303"/>
      <c r="M1338" s="1">
        <f>SUM(M1334:M1337)</f>
        <v>0</v>
      </c>
      <c r="N1338" s="1">
        <f>SUM(N1334:N1337)</f>
        <v>0</v>
      </c>
      <c r="O1338" s="86"/>
      <c r="P1338" s="2"/>
      <c r="Q1338" s="119"/>
      <c r="R1338" s="1"/>
      <c r="S1338" s="119"/>
      <c r="T1338" s="1"/>
      <c r="U1338" s="119"/>
      <c r="V1338" s="41"/>
      <c r="W1338" s="1"/>
    </row>
    <row r="1339" spans="1:25" s="95" customFormat="1" ht="14.25" customHeight="1">
      <c r="A1339" s="367"/>
      <c r="B1339" s="379"/>
      <c r="C1339" s="369"/>
      <c r="D1339" s="349" t="s">
        <v>33</v>
      </c>
      <c r="E1339" s="2" t="s">
        <v>0</v>
      </c>
      <c r="F1339" s="2"/>
      <c r="G1339" s="304">
        <f>G17+G127+G237+G347+G457+G567+G678+G788+G898+G1008+G1118+G1228</f>
        <v>0</v>
      </c>
      <c r="H1339" s="147"/>
      <c r="I1339" s="306">
        <f>I17+I127+I237+I347+I457+I567+I678+I788+I898+I1008+I1118+I1228</f>
        <v>0</v>
      </c>
      <c r="J1339" s="147"/>
      <c r="K1339" s="2">
        <f>K17+K127+K237+K347+K457+K567+K678+K788+K898+K1008+K1118+K1228</f>
        <v>0</v>
      </c>
      <c r="L1339" s="147"/>
      <c r="M1339" s="308">
        <f>M17+M127+M237+M347+M457+M567+M678+M788+M898+M1008+M1118+M1228</f>
        <v>0</v>
      </c>
      <c r="N1339" s="307">
        <f>N17+N127+N237+N347+N457+N567+N678+N788+N898+N1008+N1118+N1228</f>
        <v>0</v>
      </c>
      <c r="O1339" s="86"/>
      <c r="P1339" s="2"/>
      <c r="Q1339" s="119"/>
      <c r="R1339" s="1"/>
      <c r="S1339" s="119"/>
      <c r="T1339" s="1"/>
      <c r="U1339" s="119"/>
      <c r="V1339" s="41"/>
      <c r="W1339" s="1"/>
    </row>
    <row r="1340" spans="1:25" s="95" customFormat="1" ht="14.25" customHeight="1">
      <c r="A1340" s="367"/>
      <c r="B1340" s="379"/>
      <c r="C1340" s="369"/>
      <c r="D1340" s="349"/>
      <c r="E1340" s="2" t="s">
        <v>1</v>
      </c>
      <c r="F1340" s="2"/>
      <c r="G1340" s="304">
        <f t="shared" ref="G1340:G1342" si="1229">G18+G128+G238+G348+G458+G568+G679+G789+G899+G1009+G1119+G1229</f>
        <v>0</v>
      </c>
      <c r="H1340" s="147"/>
      <c r="I1340" s="306">
        <f t="shared" ref="I1340:I1342" si="1230">I18+I128+I238+I348+I458+I568+I679+I789+I899+I1009+I1119+I1229</f>
        <v>0</v>
      </c>
      <c r="J1340" s="147"/>
      <c r="K1340" s="2">
        <f>K18+K128+K238+K348+K458+K568+K679+K789+K899+K1009+K1119+K1229</f>
        <v>0</v>
      </c>
      <c r="L1340" s="147"/>
      <c r="M1340" s="308">
        <f t="shared" ref="M1340:N1342" si="1231">M18+M128+M238+M348+M458+M568+M679+M789+M899+M1009+M1119+M1229</f>
        <v>0</v>
      </c>
      <c r="N1340" s="307">
        <f t="shared" si="1231"/>
        <v>0</v>
      </c>
      <c r="O1340" s="86"/>
      <c r="P1340" s="2"/>
      <c r="Q1340" s="119"/>
      <c r="R1340" s="1"/>
      <c r="S1340" s="119"/>
      <c r="T1340" s="1"/>
      <c r="U1340" s="119"/>
      <c r="V1340" s="41"/>
      <c r="W1340" s="1"/>
    </row>
    <row r="1341" spans="1:25" s="95" customFormat="1" ht="14.25" customHeight="1">
      <c r="A1341" s="367"/>
      <c r="B1341" s="379"/>
      <c r="C1341" s="369"/>
      <c r="D1341" s="349"/>
      <c r="E1341" s="2" t="s">
        <v>2</v>
      </c>
      <c r="F1341" s="2"/>
      <c r="G1341" s="304">
        <f t="shared" si="1229"/>
        <v>525.62099999999998</v>
      </c>
      <c r="H1341" s="147"/>
      <c r="I1341" s="306">
        <f t="shared" si="1230"/>
        <v>0</v>
      </c>
      <c r="J1341" s="147"/>
      <c r="K1341" s="2">
        <f>K19+K129+K239+K349+K459+K569+K680+K790+K900+K1010+K1120+K1230</f>
        <v>0</v>
      </c>
      <c r="L1341" s="147"/>
      <c r="M1341" s="308">
        <f t="shared" si="1231"/>
        <v>1042164.16</v>
      </c>
      <c r="N1341" s="307">
        <f t="shared" si="1231"/>
        <v>1042164.16</v>
      </c>
      <c r="O1341" s="86"/>
      <c r="P1341" s="2"/>
      <c r="Q1341" s="119"/>
      <c r="R1341" s="1"/>
      <c r="S1341" s="119"/>
      <c r="T1341" s="1"/>
      <c r="U1341" s="119">
        <v>1649.4</v>
      </c>
      <c r="V1341" s="37">
        <f>ROUND(P1341*U1341,2)</f>
        <v>0</v>
      </c>
      <c r="W1341" s="37">
        <f>ROUND(V1341*1.18,2)</f>
        <v>0</v>
      </c>
    </row>
    <row r="1342" spans="1:25" s="95" customFormat="1" ht="14.25" customHeight="1">
      <c r="A1342" s="367"/>
      <c r="B1342" s="379"/>
      <c r="C1342" s="369"/>
      <c r="D1342" s="349"/>
      <c r="E1342" s="2" t="s">
        <v>3</v>
      </c>
      <c r="F1342" s="2"/>
      <c r="G1342" s="304">
        <f t="shared" si="1229"/>
        <v>0.43799999999999994</v>
      </c>
      <c r="H1342" s="147"/>
      <c r="I1342" s="306">
        <f t="shared" si="1230"/>
        <v>0</v>
      </c>
      <c r="J1342" s="147"/>
      <c r="K1342" s="2">
        <f>K20+K130+K240+K350+K460+K570+K681+K791+K901+K1011+K1121+K1231</f>
        <v>0</v>
      </c>
      <c r="L1342" s="147"/>
      <c r="M1342" s="308">
        <f t="shared" si="1231"/>
        <v>868.45</v>
      </c>
      <c r="N1342" s="307">
        <f t="shared" si="1231"/>
        <v>868.45</v>
      </c>
      <c r="O1342" s="86"/>
      <c r="P1342" s="2"/>
      <c r="Q1342" s="119"/>
      <c r="R1342" s="1"/>
      <c r="S1342" s="119"/>
      <c r="T1342" s="1"/>
      <c r="U1342" s="119"/>
      <c r="V1342" s="41"/>
      <c r="W1342" s="1"/>
    </row>
    <row r="1343" spans="1:25" s="95" customFormat="1" ht="14.25" customHeight="1">
      <c r="A1343" s="367"/>
      <c r="B1343" s="379"/>
      <c r="C1343" s="369"/>
      <c r="D1343" s="349"/>
      <c r="E1343" s="2" t="s">
        <v>29</v>
      </c>
      <c r="F1343" s="2"/>
      <c r="G1343" s="1">
        <f>SUM(G1339:G1342)</f>
        <v>526.05899999999997</v>
      </c>
      <c r="H1343" s="303"/>
      <c r="I1343" s="1">
        <f>SUM(I1339:I1342)</f>
        <v>0</v>
      </c>
      <c r="J1343" s="303"/>
      <c r="K1343" s="1">
        <f>SUM(K1339:K1342)</f>
        <v>0</v>
      </c>
      <c r="L1343" s="303"/>
      <c r="M1343" s="1">
        <f>SUM(M1339:M1342)</f>
        <v>1043032.61</v>
      </c>
      <c r="N1343" s="1">
        <f>SUM(N1339:N1342)</f>
        <v>1043032.61</v>
      </c>
      <c r="O1343" s="86"/>
      <c r="P1343" s="2"/>
      <c r="Q1343" s="119"/>
      <c r="R1343" s="1"/>
      <c r="S1343" s="119"/>
      <c r="T1343" s="1"/>
      <c r="U1343" s="119"/>
      <c r="V1343" s="41"/>
      <c r="W1343" s="1"/>
    </row>
    <row r="1344" spans="1:25" s="95" customFormat="1" ht="14.25" customHeight="1">
      <c r="A1344" s="367"/>
      <c r="B1344" s="379"/>
      <c r="C1344" s="369"/>
      <c r="D1344" s="349" t="s">
        <v>48</v>
      </c>
      <c r="E1344" s="2" t="s">
        <v>0</v>
      </c>
      <c r="F1344" s="2"/>
      <c r="G1344" s="304">
        <f>G22+G132+G242+G352+G462+G572+G683+G793+G903+G1013+G1123+G1233</f>
        <v>0</v>
      </c>
      <c r="H1344" s="147"/>
      <c r="I1344" s="306">
        <f>I22+I132+I242+I352+I462+I572+I683+I793+I903+I1013+I1123+I1233</f>
        <v>0</v>
      </c>
      <c r="J1344" s="147"/>
      <c r="K1344" s="2">
        <f>K22+K132+K242+K352+K462+K572+K683+K793+K903+K1013+K1123+K1233</f>
        <v>0</v>
      </c>
      <c r="L1344" s="147"/>
      <c r="M1344" s="308">
        <f>M22+M132+M242+M352+M462+M572+M683+M793+M903+M1013+M1123+M1233</f>
        <v>0</v>
      </c>
      <c r="N1344" s="307">
        <f>N22+N132+N242+N352+N462+N572+N683+N793+N903+N1013+N1123+N1233</f>
        <v>0</v>
      </c>
      <c r="O1344" s="86"/>
      <c r="P1344" s="2"/>
      <c r="Q1344" s="119"/>
      <c r="R1344" s="1"/>
      <c r="S1344" s="119"/>
      <c r="T1344" s="1"/>
      <c r="U1344" s="119"/>
      <c r="V1344" s="41"/>
      <c r="W1344" s="1"/>
    </row>
    <row r="1345" spans="1:23" s="95" customFormat="1" ht="14.25" customHeight="1">
      <c r="A1345" s="367"/>
      <c r="B1345" s="379"/>
      <c r="C1345" s="369"/>
      <c r="D1345" s="349"/>
      <c r="E1345" s="2" t="s">
        <v>1</v>
      </c>
      <c r="F1345" s="2"/>
      <c r="G1345" s="304">
        <f t="shared" ref="G1345:G1347" si="1232">G23+G133+G243+G353+G463+G573+G684+G794+G904+G1014+G1124+G1234</f>
        <v>0</v>
      </c>
      <c r="H1345" s="147"/>
      <c r="I1345" s="306">
        <f t="shared" ref="I1345:I1347" si="1233">I23+I133+I243+I353+I463+I573+I684+I794+I904+I1014+I1124+I1234</f>
        <v>0</v>
      </c>
      <c r="J1345" s="147"/>
      <c r="K1345" s="2">
        <f>K23+K133+K243+K353+K463+K573+K684+K794+K904+K1014+K1124+K1234</f>
        <v>0</v>
      </c>
      <c r="L1345" s="147"/>
      <c r="M1345" s="308">
        <f t="shared" ref="M1345:N1347" si="1234">M23+M133+M243+M353+M463+M573+M684+M794+M904+M1014+M1124+M1234</f>
        <v>0</v>
      </c>
      <c r="N1345" s="307">
        <f t="shared" si="1234"/>
        <v>0</v>
      </c>
      <c r="O1345" s="86"/>
      <c r="P1345" s="2"/>
      <c r="Q1345" s="119"/>
      <c r="R1345" s="1"/>
      <c r="S1345" s="119"/>
      <c r="T1345" s="1"/>
      <c r="U1345" s="119"/>
      <c r="V1345" s="41"/>
      <c r="W1345" s="1"/>
    </row>
    <row r="1346" spans="1:23" s="95" customFormat="1" ht="14.25" customHeight="1">
      <c r="A1346" s="367"/>
      <c r="B1346" s="379"/>
      <c r="C1346" s="369"/>
      <c r="D1346" s="349"/>
      <c r="E1346" s="2" t="s">
        <v>2</v>
      </c>
      <c r="F1346" s="2"/>
      <c r="G1346" s="304">
        <f t="shared" si="1232"/>
        <v>0</v>
      </c>
      <c r="H1346" s="147"/>
      <c r="I1346" s="306">
        <f t="shared" si="1233"/>
        <v>0</v>
      </c>
      <c r="J1346" s="147"/>
      <c r="K1346" s="2">
        <f>K24+K134+K244+K354+K464+K574+K685+K795+K905+K1015+K1125+K1235</f>
        <v>0</v>
      </c>
      <c r="L1346" s="147"/>
      <c r="M1346" s="308">
        <f t="shared" si="1234"/>
        <v>0</v>
      </c>
      <c r="N1346" s="307">
        <f t="shared" si="1234"/>
        <v>0</v>
      </c>
      <c r="O1346" s="86"/>
      <c r="P1346" s="2"/>
      <c r="Q1346" s="119"/>
      <c r="R1346" s="1"/>
      <c r="S1346" s="119"/>
      <c r="T1346" s="1"/>
      <c r="U1346" s="119"/>
      <c r="V1346" s="41"/>
      <c r="W1346" s="1"/>
    </row>
    <row r="1347" spans="1:23" s="95" customFormat="1" ht="14.25" customHeight="1">
      <c r="A1347" s="367"/>
      <c r="B1347" s="379"/>
      <c r="C1347" s="369"/>
      <c r="D1347" s="349"/>
      <c r="E1347" s="2" t="s">
        <v>3</v>
      </c>
      <c r="F1347" s="2"/>
      <c r="G1347" s="304">
        <f t="shared" si="1232"/>
        <v>0</v>
      </c>
      <c r="H1347" s="147"/>
      <c r="I1347" s="306">
        <f t="shared" si="1233"/>
        <v>0</v>
      </c>
      <c r="J1347" s="147"/>
      <c r="K1347" s="2">
        <f>K25+K135+K245+K355+K465+K575+K686+K796+K906+K1016+K1126+K1236</f>
        <v>0</v>
      </c>
      <c r="L1347" s="147"/>
      <c r="M1347" s="308">
        <f t="shared" si="1234"/>
        <v>0</v>
      </c>
      <c r="N1347" s="307">
        <f t="shared" si="1234"/>
        <v>0</v>
      </c>
      <c r="O1347" s="86"/>
      <c r="P1347" s="2"/>
      <c r="Q1347" s="119"/>
      <c r="R1347" s="1"/>
      <c r="S1347" s="119"/>
      <c r="T1347" s="1"/>
      <c r="U1347" s="119"/>
      <c r="V1347" s="41"/>
      <c r="W1347" s="1"/>
    </row>
    <row r="1348" spans="1:23" s="95" customFormat="1" ht="14.25" customHeight="1">
      <c r="A1348" s="367"/>
      <c r="B1348" s="379"/>
      <c r="C1348" s="369"/>
      <c r="D1348" s="349"/>
      <c r="E1348" s="2" t="s">
        <v>29</v>
      </c>
      <c r="F1348" s="2"/>
      <c r="G1348" s="1">
        <f>SUM(G1344:G1347)</f>
        <v>0</v>
      </c>
      <c r="H1348" s="303"/>
      <c r="I1348" s="1">
        <f>SUM(I1344:I1347)</f>
        <v>0</v>
      </c>
      <c r="J1348" s="303"/>
      <c r="K1348" s="1">
        <f>SUM(K1344:K1347)</f>
        <v>0</v>
      </c>
      <c r="L1348" s="303"/>
      <c r="M1348" s="1">
        <f>SUM(M1344:M1347)</f>
        <v>0</v>
      </c>
      <c r="N1348" s="1">
        <f>SUM(N1344:N1347)</f>
        <v>0</v>
      </c>
      <c r="O1348" s="86"/>
      <c r="P1348" s="2"/>
      <c r="Q1348" s="119"/>
      <c r="R1348" s="1"/>
      <c r="S1348" s="119"/>
      <c r="T1348" s="1"/>
      <c r="U1348" s="119"/>
      <c r="V1348" s="41"/>
      <c r="W1348" s="1"/>
    </row>
    <row r="1349" spans="1:23" s="95" customFormat="1" ht="14.25" customHeight="1">
      <c r="A1349" s="367"/>
      <c r="B1349" s="379"/>
      <c r="C1349" s="369"/>
      <c r="D1349" s="349" t="s">
        <v>32</v>
      </c>
      <c r="E1349" s="2" t="s">
        <v>0</v>
      </c>
      <c r="F1349" s="2"/>
      <c r="G1349" s="304">
        <f>G27+G137+G247+G357+G467+G577+G688+G798+G908+G1018+G1128+G1238</f>
        <v>0</v>
      </c>
      <c r="H1349" s="147"/>
      <c r="I1349" s="306">
        <f>I27+I137+I247+I357+I467+I577+I688+I798+I908+I1018+I1128+I1238</f>
        <v>0</v>
      </c>
      <c r="J1349" s="147"/>
      <c r="K1349" s="2">
        <f>K27+K137+K247+K357+K467+K577+K688+K798+K908+K1018+K1128+K1238</f>
        <v>0</v>
      </c>
      <c r="L1349" s="147"/>
      <c r="M1349" s="308">
        <f>M27+M137+M247+M357+M467+M577+M688+M798+M908+M1018+M1128+M1238</f>
        <v>0</v>
      </c>
      <c r="N1349" s="307">
        <f>N27+N137+N247+N357+N467+N577+N688+N798+N908+N1018+N1128+N1238</f>
        <v>0</v>
      </c>
      <c r="O1349" s="86"/>
      <c r="P1349" s="2"/>
      <c r="Q1349" s="119"/>
      <c r="R1349" s="1"/>
      <c r="S1349" s="119"/>
      <c r="T1349" s="1"/>
      <c r="U1349" s="119"/>
      <c r="V1349" s="41"/>
      <c r="W1349" s="1"/>
    </row>
    <row r="1350" spans="1:23" s="95" customFormat="1" ht="14.25" customHeight="1">
      <c r="A1350" s="367"/>
      <c r="B1350" s="379"/>
      <c r="C1350" s="369"/>
      <c r="D1350" s="349"/>
      <c r="E1350" s="2" t="s">
        <v>1</v>
      </c>
      <c r="F1350" s="2"/>
      <c r="G1350" s="304">
        <f t="shared" ref="G1350:G1352" si="1235">G28+G138+G248+G358+G468+G578+G689+G799+G909+G1019+G1129+G1239</f>
        <v>0</v>
      </c>
      <c r="H1350" s="147"/>
      <c r="I1350" s="306">
        <f t="shared" ref="I1350:I1352" si="1236">I28+I138+I248+I358+I468+I578+I689+I799+I909+I1019+I1129+I1239</f>
        <v>0</v>
      </c>
      <c r="J1350" s="147"/>
      <c r="K1350" s="2">
        <f>K28+K138+K248+K358+K468+K578+K689+K799+K909+K1019+K1129+K1239</f>
        <v>0</v>
      </c>
      <c r="L1350" s="147"/>
      <c r="M1350" s="308">
        <f t="shared" ref="M1350:N1352" si="1237">M28+M138+M248+M358+M468+M578+M689+M799+M909+M1019+M1129+M1239</f>
        <v>0</v>
      </c>
      <c r="N1350" s="307">
        <f t="shared" si="1237"/>
        <v>0</v>
      </c>
      <c r="O1350" s="86"/>
      <c r="P1350" s="2"/>
      <c r="Q1350" s="119"/>
      <c r="R1350" s="1"/>
      <c r="S1350" s="119"/>
      <c r="T1350" s="1"/>
      <c r="U1350" s="119"/>
      <c r="V1350" s="41"/>
      <c r="W1350" s="1"/>
    </row>
    <row r="1351" spans="1:23" s="95" customFormat="1" ht="14.25" customHeight="1">
      <c r="A1351" s="367"/>
      <c r="B1351" s="379"/>
      <c r="C1351" s="369"/>
      <c r="D1351" s="349"/>
      <c r="E1351" s="2" t="s">
        <v>2</v>
      </c>
      <c r="F1351" s="2"/>
      <c r="G1351" s="304">
        <f t="shared" si="1235"/>
        <v>0</v>
      </c>
      <c r="H1351" s="147"/>
      <c r="I1351" s="306">
        <f t="shared" si="1236"/>
        <v>0</v>
      </c>
      <c r="J1351" s="147"/>
      <c r="K1351" s="2">
        <f>K29+K139+K249+K359+K469+K579+K690+K800+K910+K1020+K1130+K1240</f>
        <v>0</v>
      </c>
      <c r="L1351" s="147"/>
      <c r="M1351" s="308">
        <f t="shared" si="1237"/>
        <v>0</v>
      </c>
      <c r="N1351" s="307">
        <f t="shared" si="1237"/>
        <v>0</v>
      </c>
      <c r="O1351" s="86"/>
      <c r="P1351" s="2"/>
      <c r="Q1351" s="119"/>
      <c r="R1351" s="1"/>
      <c r="S1351" s="119"/>
      <c r="T1351" s="1"/>
      <c r="U1351" s="119">
        <v>1649.4</v>
      </c>
      <c r="V1351" s="37">
        <f>ROUND(P1351*U1351,2)</f>
        <v>0</v>
      </c>
      <c r="W1351" s="37">
        <f>ROUND(V1351*1.18,2)</f>
        <v>0</v>
      </c>
    </row>
    <row r="1352" spans="1:23" s="95" customFormat="1" ht="14.25" customHeight="1">
      <c r="A1352" s="367"/>
      <c r="B1352" s="379"/>
      <c r="C1352" s="369"/>
      <c r="D1352" s="349"/>
      <c r="E1352" s="2" t="s">
        <v>3</v>
      </c>
      <c r="F1352" s="2"/>
      <c r="G1352" s="304">
        <f t="shared" si="1235"/>
        <v>0</v>
      </c>
      <c r="H1352" s="147"/>
      <c r="I1352" s="306">
        <f t="shared" si="1236"/>
        <v>0</v>
      </c>
      <c r="J1352" s="147"/>
      <c r="K1352" s="2">
        <f>K30+K140+K250+K360+K470+K580+K691+K801+K911+K1021+K1131+K1241</f>
        <v>0</v>
      </c>
      <c r="L1352" s="147"/>
      <c r="M1352" s="308">
        <f t="shared" si="1237"/>
        <v>0</v>
      </c>
      <c r="N1352" s="307">
        <f t="shared" si="1237"/>
        <v>0</v>
      </c>
      <c r="O1352" s="86"/>
      <c r="P1352" s="2"/>
      <c r="Q1352" s="119"/>
      <c r="R1352" s="1"/>
      <c r="S1352" s="119"/>
      <c r="T1352" s="1"/>
      <c r="U1352" s="119"/>
      <c r="V1352" s="41"/>
      <c r="W1352" s="1"/>
    </row>
    <row r="1353" spans="1:23" s="95" customFormat="1" ht="14.25" customHeight="1">
      <c r="A1353" s="367"/>
      <c r="B1353" s="379"/>
      <c r="C1353" s="369"/>
      <c r="D1353" s="349"/>
      <c r="E1353" s="2" t="s">
        <v>29</v>
      </c>
      <c r="F1353" s="2"/>
      <c r="G1353" s="1">
        <f>SUM(G1349:G1352)</f>
        <v>0</v>
      </c>
      <c r="H1353" s="303"/>
      <c r="I1353" s="1">
        <f>SUM(I1349:I1352)</f>
        <v>0</v>
      </c>
      <c r="J1353" s="303"/>
      <c r="K1353" s="1">
        <f>SUM(K1349:K1352)</f>
        <v>0</v>
      </c>
      <c r="L1353" s="303"/>
      <c r="M1353" s="1">
        <f>SUM(M1349:M1352)</f>
        <v>0</v>
      </c>
      <c r="N1353" s="1">
        <f>SUM(N1349:N1352)</f>
        <v>0</v>
      </c>
      <c r="O1353" s="86"/>
      <c r="P1353" s="2"/>
      <c r="Q1353" s="119"/>
      <c r="R1353" s="1"/>
      <c r="S1353" s="119"/>
      <c r="T1353" s="1"/>
      <c r="U1353" s="119"/>
      <c r="V1353" s="41"/>
      <c r="W1353" s="1"/>
    </row>
    <row r="1354" spans="1:23" s="95" customFormat="1" ht="14.25" customHeight="1">
      <c r="A1354" s="367"/>
      <c r="B1354" s="379"/>
      <c r="C1354" s="361" t="s">
        <v>34</v>
      </c>
      <c r="D1354" s="349" t="s">
        <v>411</v>
      </c>
      <c r="E1354" s="2" t="s">
        <v>0</v>
      </c>
      <c r="F1354" s="2"/>
      <c r="G1354" s="304">
        <f>G32+G142+G252+G362+G472+G582+G693+G803+G913+G1023+G1133+G1243</f>
        <v>0</v>
      </c>
      <c r="H1354" s="147"/>
      <c r="I1354" s="306">
        <f>I32+I142+I252+I362+I472+I582+I693+I803+I913+I1023+I1133+I1243</f>
        <v>0</v>
      </c>
      <c r="J1354" s="147"/>
      <c r="K1354" s="2">
        <f>K52+K142+K252+K362+K472+K582+K693+K803+K913+K1023+K1133+K1243</f>
        <v>0</v>
      </c>
      <c r="L1354" s="147"/>
      <c r="M1354" s="308">
        <f>M32+M142+M252+M362+M472+M582+M693+M803+M913+M1023+M1133+M1243</f>
        <v>0</v>
      </c>
      <c r="N1354" s="307">
        <f>N32+N142+N252+N362+N472+N582+N693+N803+N913+N1023+N1133+N1243</f>
        <v>0</v>
      </c>
      <c r="O1354" s="86"/>
      <c r="P1354" s="2"/>
      <c r="Q1354" s="119"/>
      <c r="R1354" s="1"/>
      <c r="S1354" s="119"/>
      <c r="T1354" s="1"/>
      <c r="U1354" s="119"/>
      <c r="V1354" s="41"/>
      <c r="W1354" s="1"/>
    </row>
    <row r="1355" spans="1:23" s="95" customFormat="1" ht="14.25" customHeight="1">
      <c r="A1355" s="367"/>
      <c r="B1355" s="379"/>
      <c r="C1355" s="371"/>
      <c r="D1355" s="349"/>
      <c r="E1355" s="2" t="s">
        <v>1</v>
      </c>
      <c r="F1355" s="2"/>
      <c r="G1355" s="304">
        <f t="shared" ref="G1355:G1357" si="1238">G33+G143+G253+G363+G473+G583+G694+G804+G914+G1024+G1134+G1244</f>
        <v>0</v>
      </c>
      <c r="H1355" s="147"/>
      <c r="I1355" s="306">
        <f t="shared" ref="I1355:I1357" si="1239">I33+I143+I253+I363+I473+I583+I694+I804+I914+I1024+I1134+I1244</f>
        <v>0</v>
      </c>
      <c r="J1355" s="147"/>
      <c r="K1355" s="2">
        <f>K53+K143+K253+K363+K473+K583+K694+K804+K914+K1024+K1134+K1244</f>
        <v>0</v>
      </c>
      <c r="L1355" s="147"/>
      <c r="M1355" s="308">
        <f t="shared" ref="M1355:N1357" si="1240">M33+M143+M253+M363+M473+M583+M694+M804+M914+M1024+M1134+M1244</f>
        <v>0</v>
      </c>
      <c r="N1355" s="307">
        <f t="shared" si="1240"/>
        <v>0</v>
      </c>
      <c r="O1355" s="86"/>
      <c r="P1355" s="2"/>
      <c r="Q1355" s="119"/>
      <c r="R1355" s="1"/>
      <c r="S1355" s="119"/>
      <c r="T1355" s="1"/>
      <c r="U1355" s="119"/>
      <c r="V1355" s="41"/>
      <c r="W1355" s="1"/>
    </row>
    <row r="1356" spans="1:23" s="95" customFormat="1" ht="14.25" customHeight="1">
      <c r="A1356" s="367"/>
      <c r="B1356" s="379"/>
      <c r="C1356" s="371"/>
      <c r="D1356" s="349"/>
      <c r="E1356" s="2" t="s">
        <v>2</v>
      </c>
      <c r="F1356" s="2"/>
      <c r="G1356" s="304">
        <f t="shared" si="1238"/>
        <v>0</v>
      </c>
      <c r="H1356" s="1"/>
      <c r="I1356" s="306">
        <f t="shared" si="1239"/>
        <v>0</v>
      </c>
      <c r="J1356" s="147"/>
      <c r="K1356" s="2">
        <f>K54+K144+K254+K364+K474+K584+K695+K805+K915+K1025+K1135+K1245</f>
        <v>0</v>
      </c>
      <c r="L1356" s="147"/>
      <c r="M1356" s="308">
        <f t="shared" si="1240"/>
        <v>0</v>
      </c>
      <c r="N1356" s="307">
        <f t="shared" si="1240"/>
        <v>0</v>
      </c>
      <c r="O1356" s="86"/>
      <c r="P1356" s="2"/>
      <c r="Q1356" s="1"/>
      <c r="R1356" s="1"/>
      <c r="S1356" s="119"/>
      <c r="T1356" s="1"/>
      <c r="U1356" s="119"/>
      <c r="V1356" s="41"/>
      <c r="W1356" s="1"/>
    </row>
    <row r="1357" spans="1:23" s="95" customFormat="1" ht="14.25" customHeight="1">
      <c r="A1357" s="367"/>
      <c r="B1357" s="379"/>
      <c r="C1357" s="371"/>
      <c r="D1357" s="349"/>
      <c r="E1357" s="2" t="s">
        <v>3</v>
      </c>
      <c r="F1357" s="2"/>
      <c r="G1357" s="304">
        <f t="shared" si="1238"/>
        <v>6.6379999999999999</v>
      </c>
      <c r="H1357" s="147"/>
      <c r="I1357" s="306">
        <f t="shared" si="1239"/>
        <v>0</v>
      </c>
      <c r="J1357" s="147"/>
      <c r="K1357" s="2">
        <f>K55+K145+K255+K365+K475+K585+K696+K806+K916+K1026+K1136+K1246</f>
        <v>0</v>
      </c>
      <c r="L1357" s="147"/>
      <c r="M1357" s="308">
        <f t="shared" si="1240"/>
        <v>5527.6499999999987</v>
      </c>
      <c r="N1357" s="307">
        <f t="shared" si="1240"/>
        <v>5527.6499999999987</v>
      </c>
      <c r="O1357" s="86"/>
      <c r="P1357" s="2"/>
      <c r="Q1357" s="119"/>
      <c r="R1357" s="1"/>
      <c r="S1357" s="119"/>
      <c r="T1357" s="1"/>
      <c r="U1357" s="119"/>
      <c r="V1357" s="41"/>
      <c r="W1357" s="1"/>
    </row>
    <row r="1358" spans="1:23" s="95" customFormat="1" ht="14.25" customHeight="1">
      <c r="A1358" s="367"/>
      <c r="B1358" s="379"/>
      <c r="C1358" s="371"/>
      <c r="D1358" s="349"/>
      <c r="E1358" s="2" t="s">
        <v>29</v>
      </c>
      <c r="F1358" s="2"/>
      <c r="G1358" s="1">
        <f>SUM(G1354:G1357)</f>
        <v>6.6379999999999999</v>
      </c>
      <c r="H1358" s="303"/>
      <c r="I1358" s="1">
        <f>SUM(I1354:I1357)</f>
        <v>0</v>
      </c>
      <c r="J1358" s="303"/>
      <c r="K1358" s="1">
        <f>SUM(K1354:K1357)</f>
        <v>0</v>
      </c>
      <c r="L1358" s="303"/>
      <c r="M1358" s="1">
        <f>SUM(M1354:M1357)</f>
        <v>5527.6499999999987</v>
      </c>
      <c r="N1358" s="1">
        <f>SUM(N1354:N1357)</f>
        <v>5527.6499999999987</v>
      </c>
      <c r="O1358" s="86"/>
      <c r="P1358" s="2"/>
      <c r="Q1358" s="119"/>
      <c r="R1358" s="1"/>
      <c r="S1358" s="119"/>
      <c r="T1358" s="1"/>
      <c r="U1358" s="119"/>
      <c r="V1358" s="41"/>
      <c r="W1358" s="1"/>
    </row>
    <row r="1359" spans="1:23" s="95" customFormat="1" ht="14.25" customHeight="1">
      <c r="A1359" s="367"/>
      <c r="B1359" s="379"/>
      <c r="C1359" s="371"/>
      <c r="D1359" s="349" t="s">
        <v>412</v>
      </c>
      <c r="E1359" s="2" t="s">
        <v>0</v>
      </c>
      <c r="F1359" s="2"/>
      <c r="G1359" s="304">
        <f>G37+G147+G257+G367+G477+G587+G698+G808+G918+G1028+G1138+G1248</f>
        <v>0</v>
      </c>
      <c r="H1359" s="1"/>
      <c r="I1359" s="306">
        <f>I37+I147+I257+I367+I477+I587+I698+I808+I918+I1028+I1138+I1248</f>
        <v>0</v>
      </c>
      <c r="J1359" s="147"/>
      <c r="K1359" s="2">
        <f>K57+K147+K257+K367+K477+K587+K698+K808+K918+K1028+K1138+K1248</f>
        <v>0</v>
      </c>
      <c r="L1359" s="147"/>
      <c r="M1359" s="308">
        <f>M37+M147+M257+M367+M477+M587+M698+M808+M918+M1028+M1138+M1248</f>
        <v>0</v>
      </c>
      <c r="N1359" s="307">
        <f>N37+N147+N257+N367+N477+N587+N698+N808+N918+N1028+N1138+N1248</f>
        <v>0</v>
      </c>
      <c r="O1359" s="86"/>
      <c r="P1359" s="2"/>
      <c r="Q1359" s="1"/>
      <c r="R1359" s="1"/>
      <c r="S1359" s="119"/>
      <c r="T1359" s="1"/>
      <c r="U1359" s="119"/>
      <c r="V1359" s="41"/>
      <c r="W1359" s="1"/>
    </row>
    <row r="1360" spans="1:23" s="95" customFormat="1" ht="14.25" customHeight="1">
      <c r="A1360" s="367"/>
      <c r="B1360" s="379"/>
      <c r="C1360" s="371"/>
      <c r="D1360" s="349"/>
      <c r="E1360" s="2" t="s">
        <v>1</v>
      </c>
      <c r="F1360" s="2"/>
      <c r="G1360" s="304">
        <f t="shared" ref="G1360:G1362" si="1241">G38+G148+G258+G368+G478+G588+G699+G809+G919+G1029+G1139+G1249</f>
        <v>0</v>
      </c>
      <c r="H1360" s="1"/>
      <c r="I1360" s="306">
        <f t="shared" ref="I1360:I1362" si="1242">I38+I148+I258+I368+I478+I588+I699+I809+I919+I1029+I1139+I1249</f>
        <v>0</v>
      </c>
      <c r="J1360" s="147"/>
      <c r="K1360" s="2">
        <f>K58+K148+K258+K368+K478+K588+K699+K809+K919+K1029+K1139+K1249</f>
        <v>0</v>
      </c>
      <c r="L1360" s="147"/>
      <c r="M1360" s="308">
        <f t="shared" ref="M1360:N1362" si="1243">M38+M148+M258+M368+M478+M588+M699+M809+M919+M1029+M1139+M1249</f>
        <v>0</v>
      </c>
      <c r="N1360" s="307">
        <f t="shared" si="1243"/>
        <v>0</v>
      </c>
      <c r="O1360" s="86"/>
      <c r="P1360" s="2"/>
      <c r="Q1360" s="1"/>
      <c r="R1360" s="1"/>
      <c r="S1360" s="119"/>
      <c r="T1360" s="1"/>
      <c r="U1360" s="119"/>
      <c r="V1360" s="41"/>
      <c r="W1360" s="1"/>
    </row>
    <row r="1361" spans="1:23" s="95" customFormat="1" ht="14.25" customHeight="1">
      <c r="A1361" s="367"/>
      <c r="B1361" s="379"/>
      <c r="C1361" s="371"/>
      <c r="D1361" s="349"/>
      <c r="E1361" s="2" t="s">
        <v>2</v>
      </c>
      <c r="F1361" s="2"/>
      <c r="G1361" s="304">
        <f t="shared" si="1241"/>
        <v>247.11799999999997</v>
      </c>
      <c r="H1361" s="1"/>
      <c r="I1361" s="306">
        <f t="shared" si="1242"/>
        <v>0</v>
      </c>
      <c r="J1361" s="147"/>
      <c r="K1361" s="2">
        <f>K59+K149+K259+K369+K479+K589+K700+K810+K920+K1030+K1140+K1250</f>
        <v>0</v>
      </c>
      <c r="L1361" s="147"/>
      <c r="M1361" s="308">
        <f t="shared" si="1243"/>
        <v>489966.43</v>
      </c>
      <c r="N1361" s="307">
        <f t="shared" si="1243"/>
        <v>489966.43</v>
      </c>
      <c r="O1361" s="86"/>
      <c r="P1361" s="2"/>
      <c r="Q1361" s="1"/>
      <c r="R1361" s="1"/>
      <c r="S1361" s="119"/>
      <c r="T1361" s="1"/>
      <c r="U1361" s="119"/>
      <c r="V1361" s="41"/>
      <c r="W1361" s="1"/>
    </row>
    <row r="1362" spans="1:23" s="95" customFormat="1" ht="14.25" customHeight="1">
      <c r="A1362" s="367"/>
      <c r="B1362" s="379"/>
      <c r="C1362" s="371"/>
      <c r="D1362" s="349"/>
      <c r="E1362" s="2" t="s">
        <v>3</v>
      </c>
      <c r="F1362" s="2"/>
      <c r="G1362" s="304">
        <f t="shared" si="1241"/>
        <v>74.50200000000001</v>
      </c>
      <c r="H1362" s="1"/>
      <c r="I1362" s="306">
        <f t="shared" si="1242"/>
        <v>0</v>
      </c>
      <c r="J1362" s="147"/>
      <c r="K1362" s="2">
        <f>K60+K150+K260+K370+K480+K590+K701+K811+K921+K1031+K1141+K1251</f>
        <v>0</v>
      </c>
      <c r="L1362" s="147"/>
      <c r="M1362" s="308">
        <f t="shared" si="1243"/>
        <v>147717.18</v>
      </c>
      <c r="N1362" s="307">
        <f t="shared" si="1243"/>
        <v>147717.18</v>
      </c>
      <c r="O1362" s="86"/>
      <c r="P1362" s="2"/>
      <c r="Q1362" s="1"/>
      <c r="R1362" s="1"/>
      <c r="S1362" s="119"/>
      <c r="T1362" s="1"/>
      <c r="U1362" s="119"/>
      <c r="V1362" s="41"/>
      <c r="W1362" s="1"/>
    </row>
    <row r="1363" spans="1:23" s="95" customFormat="1" ht="14.25" customHeight="1">
      <c r="A1363" s="367"/>
      <c r="B1363" s="379"/>
      <c r="C1363" s="371"/>
      <c r="D1363" s="349"/>
      <c r="E1363" s="2" t="s">
        <v>29</v>
      </c>
      <c r="F1363" s="2"/>
      <c r="G1363" s="1">
        <f>SUM(G1359:G1362)</f>
        <v>321.62</v>
      </c>
      <c r="H1363" s="303"/>
      <c r="I1363" s="1">
        <f>SUM(I1359:I1362)</f>
        <v>0</v>
      </c>
      <c r="J1363" s="303"/>
      <c r="K1363" s="1">
        <f>SUM(K1359:K1362)</f>
        <v>0</v>
      </c>
      <c r="L1363" s="303"/>
      <c r="M1363" s="1">
        <f>SUM(M1359:M1362)</f>
        <v>637683.61</v>
      </c>
      <c r="N1363" s="1">
        <f>SUM(N1359:N1362)</f>
        <v>637683.61</v>
      </c>
      <c r="O1363" s="86"/>
      <c r="P1363" s="2"/>
      <c r="Q1363" s="1"/>
      <c r="R1363" s="1"/>
      <c r="S1363" s="119"/>
      <c r="T1363" s="1"/>
      <c r="U1363" s="119"/>
      <c r="V1363" s="41"/>
      <c r="W1363" s="1"/>
    </row>
    <row r="1364" spans="1:23" s="95" customFormat="1" ht="14.25" customHeight="1">
      <c r="A1364" s="367"/>
      <c r="B1364" s="379"/>
      <c r="C1364" s="371"/>
      <c r="D1364" s="349" t="s">
        <v>413</v>
      </c>
      <c r="E1364" s="2" t="s">
        <v>0</v>
      </c>
      <c r="F1364" s="2"/>
      <c r="G1364" s="304">
        <f>G42+G152+G262+G372+G482+G592+G703+G813+G923+G1033+G1143+G1253</f>
        <v>0</v>
      </c>
      <c r="H1364" s="1"/>
      <c r="I1364" s="306">
        <f>I42+I152+I262+I372+I482+I592+I703+I813+I923+I1033+I1143+I1253</f>
        <v>0</v>
      </c>
      <c r="J1364" s="147"/>
      <c r="K1364" s="2">
        <f>K72+K152+K262+K372+K482+K592+K703+K813+K923+K1033+K1143+K1253</f>
        <v>0</v>
      </c>
      <c r="L1364" s="147"/>
      <c r="M1364" s="308">
        <f>M42+M152+M262+M372+M482+M592+M703+M813+M923+M1033+M1143+M1253</f>
        <v>0</v>
      </c>
      <c r="N1364" s="307">
        <f>N42+N152+N262+N372+N482+N592+N703+N813+N923+N1033+N1143+N1253</f>
        <v>0</v>
      </c>
      <c r="O1364" s="86"/>
      <c r="P1364" s="2"/>
      <c r="Q1364" s="1"/>
      <c r="R1364" s="1"/>
      <c r="S1364" s="119"/>
      <c r="T1364" s="1"/>
      <c r="U1364" s="119"/>
      <c r="V1364" s="41"/>
      <c r="W1364" s="1"/>
    </row>
    <row r="1365" spans="1:23" s="95" customFormat="1" ht="14.25" customHeight="1">
      <c r="A1365" s="367"/>
      <c r="B1365" s="379"/>
      <c r="C1365" s="371"/>
      <c r="D1365" s="349"/>
      <c r="E1365" s="2" t="s">
        <v>1</v>
      </c>
      <c r="F1365" s="2"/>
      <c r="G1365" s="304">
        <f t="shared" ref="G1365:G1367" si="1244">G43+G153+G263+G373+G483+G593+G704+G814+G924+G1034+G1144+G1254</f>
        <v>0</v>
      </c>
      <c r="H1365" s="1"/>
      <c r="I1365" s="306">
        <f t="shared" ref="I1365:I1367" si="1245">I43+I153+I263+I373+I483+I593+I704+I814+I924+I1034+I1144+I1254</f>
        <v>0</v>
      </c>
      <c r="J1365" s="147"/>
      <c r="K1365" s="2">
        <f>K73+K153+K263+K373+K483+K593+K704+K814+K924+K1034+K1144+K1254</f>
        <v>0</v>
      </c>
      <c r="L1365" s="147"/>
      <c r="M1365" s="308">
        <f t="shared" ref="M1365:N1367" si="1246">M43+M153+M263+M373+M483+M593+M704+M814+M924+M1034+M1144+M1254</f>
        <v>0</v>
      </c>
      <c r="N1365" s="307">
        <f t="shared" si="1246"/>
        <v>0</v>
      </c>
      <c r="O1365" s="86"/>
      <c r="P1365" s="2"/>
      <c r="Q1365" s="1"/>
      <c r="R1365" s="1"/>
      <c r="S1365" s="119"/>
      <c r="T1365" s="1"/>
      <c r="U1365" s="119"/>
      <c r="V1365" s="41"/>
      <c r="W1365" s="1"/>
    </row>
    <row r="1366" spans="1:23" s="95" customFormat="1" ht="14.25" customHeight="1">
      <c r="A1366" s="367"/>
      <c r="B1366" s="379"/>
      <c r="C1366" s="371"/>
      <c r="D1366" s="349"/>
      <c r="E1366" s="2" t="s">
        <v>2</v>
      </c>
      <c r="F1366" s="2"/>
      <c r="G1366" s="304">
        <f t="shared" si="1244"/>
        <v>399.75900000000007</v>
      </c>
      <c r="H1366" s="1"/>
      <c r="I1366" s="306">
        <f t="shared" si="1245"/>
        <v>0</v>
      </c>
      <c r="J1366" s="147"/>
      <c r="K1366" s="2">
        <f>K74+K154+K264+K374+K484+K594+K705+K815+K925+K1035+K1145+K1255</f>
        <v>0</v>
      </c>
      <c r="L1366" s="147"/>
      <c r="M1366" s="308">
        <f t="shared" si="1246"/>
        <v>656029.24000000011</v>
      </c>
      <c r="N1366" s="307">
        <f t="shared" si="1246"/>
        <v>656029.24000000011</v>
      </c>
      <c r="O1366" s="86"/>
      <c r="P1366" s="79"/>
      <c r="Q1366" s="1"/>
      <c r="R1366" s="1"/>
      <c r="S1366" s="119"/>
      <c r="T1366" s="1"/>
      <c r="U1366" s="119">
        <v>810.42</v>
      </c>
      <c r="V1366" s="37">
        <f>ROUND(P1366*U1366,2)</f>
        <v>0</v>
      </c>
      <c r="W1366" s="37">
        <f>ROUND(V1366*1.18,2)</f>
        <v>0</v>
      </c>
    </row>
    <row r="1367" spans="1:23" s="95" customFormat="1" ht="14.25" customHeight="1">
      <c r="A1367" s="367"/>
      <c r="B1367" s="379"/>
      <c r="C1367" s="371"/>
      <c r="D1367" s="349"/>
      <c r="E1367" s="2" t="s">
        <v>3</v>
      </c>
      <c r="F1367" s="2"/>
      <c r="G1367" s="304">
        <f t="shared" si="1244"/>
        <v>7436.8249999999989</v>
      </c>
      <c r="H1367" s="1"/>
      <c r="I1367" s="306">
        <f t="shared" si="1245"/>
        <v>0</v>
      </c>
      <c r="J1367" s="147"/>
      <c r="K1367" s="2">
        <f>K75+K155+K265+K375+K485+K595+K706+K816+K926+K1036+K1146+K1256</f>
        <v>0</v>
      </c>
      <c r="L1367" s="147"/>
      <c r="M1367" s="308">
        <f t="shared" si="1246"/>
        <v>12204294.16</v>
      </c>
      <c r="N1367" s="307">
        <f t="shared" si="1246"/>
        <v>12204294.16</v>
      </c>
      <c r="O1367" s="86"/>
      <c r="P1367" s="2"/>
      <c r="Q1367" s="1"/>
      <c r="R1367" s="1"/>
      <c r="S1367" s="119"/>
      <c r="T1367" s="1"/>
      <c r="U1367" s="119">
        <v>810.42</v>
      </c>
      <c r="V1367" s="37">
        <f>ROUND(P1367*U1367,2)</f>
        <v>0</v>
      </c>
      <c r="W1367" s="37">
        <f>ROUND(V1367*1.18,2)</f>
        <v>0</v>
      </c>
    </row>
    <row r="1368" spans="1:23" s="95" customFormat="1" ht="14.25" customHeight="1">
      <c r="A1368" s="367"/>
      <c r="B1368" s="379"/>
      <c r="C1368" s="371"/>
      <c r="D1368" s="349"/>
      <c r="E1368" s="2" t="s">
        <v>29</v>
      </c>
      <c r="F1368" s="2"/>
      <c r="G1368" s="1">
        <f>SUM(G1364:G1367)</f>
        <v>7836.5839999999989</v>
      </c>
      <c r="H1368" s="303"/>
      <c r="I1368" s="1">
        <f>SUM(I1364:I1367)</f>
        <v>0</v>
      </c>
      <c r="J1368" s="303"/>
      <c r="K1368" s="1">
        <f>SUM(K1364:K1367)</f>
        <v>0</v>
      </c>
      <c r="L1368" s="303"/>
      <c r="M1368" s="1">
        <f>SUM(M1364:M1367)</f>
        <v>12860323.4</v>
      </c>
      <c r="N1368" s="1">
        <f>SUM(N1364:N1367)</f>
        <v>12860323.4</v>
      </c>
      <c r="O1368" s="86"/>
      <c r="P1368" s="2"/>
      <c r="Q1368" s="1"/>
      <c r="R1368" s="1"/>
      <c r="S1368" s="119"/>
      <c r="T1368" s="1"/>
      <c r="U1368" s="119"/>
      <c r="V1368" s="41"/>
      <c r="W1368" s="1"/>
    </row>
    <row r="1369" spans="1:23" s="95" customFormat="1" ht="14.25" customHeight="1">
      <c r="A1369" s="367"/>
      <c r="B1369" s="379"/>
      <c r="C1369" s="371"/>
      <c r="D1369" s="349" t="s">
        <v>414</v>
      </c>
      <c r="E1369" s="2" t="s">
        <v>0</v>
      </c>
      <c r="F1369" s="2"/>
      <c r="G1369" s="304">
        <f>G47+G157+G267+G377+G487+G597+G708+G818+G928+G1038+G1148+G1258</f>
        <v>0</v>
      </c>
      <c r="H1369" s="1"/>
      <c r="I1369" s="306">
        <f>I47+I157+I267+I377+I487+I597+I708+I818+I928+I1038+I1148+I1258</f>
        <v>0</v>
      </c>
      <c r="J1369" s="147"/>
      <c r="K1369" s="2">
        <f>K77+K157+K267+K377+K487+K597+K708+K818+K928+K1038+K1148+K1258</f>
        <v>0</v>
      </c>
      <c r="L1369" s="147"/>
      <c r="M1369" s="308">
        <f>M47+M157+M267+M377+M487+M597+M708+M818+M928+M1038+M1148+M1258</f>
        <v>0</v>
      </c>
      <c r="N1369" s="307">
        <f>N47+N157+N267+N377+N487+N597+N708+N818+N928+N1038+N1148+N1258</f>
        <v>0</v>
      </c>
      <c r="O1369" s="86"/>
      <c r="P1369" s="2"/>
      <c r="Q1369" s="1"/>
      <c r="R1369" s="1"/>
      <c r="S1369" s="119"/>
      <c r="T1369" s="1"/>
      <c r="U1369" s="119"/>
      <c r="V1369" s="41"/>
      <c r="W1369" s="1"/>
    </row>
    <row r="1370" spans="1:23" s="95" customFormat="1" ht="14.25" customHeight="1">
      <c r="A1370" s="367"/>
      <c r="B1370" s="379"/>
      <c r="C1370" s="371"/>
      <c r="D1370" s="349"/>
      <c r="E1370" s="2" t="s">
        <v>1</v>
      </c>
      <c r="F1370" s="2"/>
      <c r="G1370" s="304">
        <f t="shared" ref="G1370:G1372" si="1247">G48+G158+G268+G378+G488+G598+G709+G819+G929+G1039+G1149+G1259</f>
        <v>0</v>
      </c>
      <c r="H1370" s="1"/>
      <c r="I1370" s="306">
        <f t="shared" ref="I1370:I1372" si="1248">I48+I158+I268+I378+I488+I598+I709+I819+I929+I1039+I1149+I1259</f>
        <v>0</v>
      </c>
      <c r="J1370" s="147"/>
      <c r="K1370" s="2">
        <f>K78+K158+K268+K378+K488+K598+K709+K819+K929+K1039+K1149+K1259</f>
        <v>0</v>
      </c>
      <c r="L1370" s="147"/>
      <c r="M1370" s="308">
        <f t="shared" ref="M1370:N1372" si="1249">M48+M158+M268+M378+M488+M598+M709+M819+M929+M1039+M1149+M1259</f>
        <v>0</v>
      </c>
      <c r="N1370" s="307">
        <f t="shared" si="1249"/>
        <v>0</v>
      </c>
      <c r="O1370" s="86"/>
      <c r="P1370" s="2"/>
      <c r="Q1370" s="1"/>
      <c r="R1370" s="1"/>
      <c r="S1370" s="119"/>
      <c r="T1370" s="1"/>
      <c r="U1370" s="119"/>
      <c r="V1370" s="41"/>
      <c r="W1370" s="1"/>
    </row>
    <row r="1371" spans="1:23" s="95" customFormat="1" ht="14.25" customHeight="1">
      <c r="A1371" s="367"/>
      <c r="B1371" s="379"/>
      <c r="C1371" s="371"/>
      <c r="D1371" s="349"/>
      <c r="E1371" s="2" t="s">
        <v>2</v>
      </c>
      <c r="F1371" s="2"/>
      <c r="G1371" s="304">
        <f t="shared" si="1247"/>
        <v>505.59</v>
      </c>
      <c r="H1371" s="1"/>
      <c r="I1371" s="306">
        <f t="shared" si="1248"/>
        <v>0</v>
      </c>
      <c r="J1371" s="147"/>
      <c r="K1371" s="2">
        <f>K79+K159+K269+K379+K489+K599+K710+K820+K930+K1040+K1150+K1260</f>
        <v>0</v>
      </c>
      <c r="L1371" s="147"/>
      <c r="M1371" s="308">
        <f t="shared" si="1249"/>
        <v>1663945.9200000004</v>
      </c>
      <c r="N1371" s="307">
        <f t="shared" si="1249"/>
        <v>1663945.9200000004</v>
      </c>
      <c r="O1371" s="86"/>
      <c r="P1371" s="79"/>
      <c r="Q1371" s="1"/>
      <c r="R1371" s="1"/>
      <c r="S1371" s="119"/>
      <c r="T1371" s="1"/>
      <c r="U1371" s="119">
        <v>1649.4</v>
      </c>
      <c r="V1371" s="37">
        <f t="shared" ref="V1371:V1372" si="1250">ROUND(P1371*U1371,2)</f>
        <v>0</v>
      </c>
      <c r="W1371" s="37">
        <f t="shared" ref="W1371:W1372" si="1251">ROUND(V1371*1.18,2)</f>
        <v>0</v>
      </c>
    </row>
    <row r="1372" spans="1:23" s="95" customFormat="1" ht="14.25" customHeight="1">
      <c r="A1372" s="367"/>
      <c r="B1372" s="379"/>
      <c r="C1372" s="371"/>
      <c r="D1372" s="349"/>
      <c r="E1372" s="2" t="s">
        <v>3</v>
      </c>
      <c r="F1372" s="2"/>
      <c r="G1372" s="304">
        <f t="shared" si="1247"/>
        <v>2535.2339999999995</v>
      </c>
      <c r="H1372" s="1"/>
      <c r="I1372" s="306">
        <f t="shared" si="1248"/>
        <v>0</v>
      </c>
      <c r="J1372" s="147"/>
      <c r="K1372" s="2">
        <f>K80+K160+K270+K380+K490+K600+K711+K821+K931+K1041+K1151+K1261</f>
        <v>0</v>
      </c>
      <c r="L1372" s="147"/>
      <c r="M1372" s="308">
        <f t="shared" si="1249"/>
        <v>8343595.9900000012</v>
      </c>
      <c r="N1372" s="307">
        <f t="shared" si="1249"/>
        <v>8343595.9900000012</v>
      </c>
      <c r="O1372" s="86"/>
      <c r="P1372" s="2"/>
      <c r="Q1372" s="1"/>
      <c r="R1372" s="1"/>
      <c r="S1372" s="119"/>
      <c r="T1372" s="1"/>
      <c r="U1372" s="119">
        <v>1649.4</v>
      </c>
      <c r="V1372" s="37">
        <f t="shared" si="1250"/>
        <v>0</v>
      </c>
      <c r="W1372" s="37">
        <f t="shared" si="1251"/>
        <v>0</v>
      </c>
    </row>
    <row r="1373" spans="1:23" s="95" customFormat="1" ht="14.25" customHeight="1">
      <c r="A1373" s="367"/>
      <c r="B1373" s="379"/>
      <c r="C1373" s="372"/>
      <c r="D1373" s="349"/>
      <c r="E1373" s="2" t="s">
        <v>29</v>
      </c>
      <c r="F1373" s="2"/>
      <c r="G1373" s="1">
        <f>SUM(G1369:G1372)</f>
        <v>3040.8239999999996</v>
      </c>
      <c r="H1373" s="303"/>
      <c r="I1373" s="1">
        <f>SUM(I1369:I1372)</f>
        <v>0</v>
      </c>
      <c r="J1373" s="303"/>
      <c r="K1373" s="1">
        <f>SUM(K1369:K1372)</f>
        <v>0</v>
      </c>
      <c r="L1373" s="303"/>
      <c r="M1373" s="1">
        <f>SUM(M1369:M1372)</f>
        <v>10007541.910000002</v>
      </c>
      <c r="N1373" s="1">
        <f>SUM(N1369:N1372)</f>
        <v>10007541.910000002</v>
      </c>
      <c r="O1373" s="86"/>
      <c r="P1373" s="2"/>
      <c r="Q1373" s="1"/>
      <c r="R1373" s="1"/>
      <c r="S1373" s="119"/>
      <c r="T1373" s="1"/>
      <c r="U1373" s="119"/>
      <c r="V1373" s="41"/>
      <c r="W1373" s="1"/>
    </row>
    <row r="1374" spans="1:23" s="95" customFormat="1" ht="14.25" customHeight="1">
      <c r="A1374" s="367"/>
      <c r="B1374" s="379"/>
      <c r="C1374" s="361" t="s">
        <v>34</v>
      </c>
      <c r="D1374" s="349" t="s">
        <v>415</v>
      </c>
      <c r="E1374" s="2" t="s">
        <v>0</v>
      </c>
      <c r="F1374" s="2"/>
      <c r="G1374" s="304">
        <f>G52+G162+G272+G382+G492+G602+G713+G823+G933+G1043+G1153+G1263</f>
        <v>0</v>
      </c>
      <c r="H1374" s="303"/>
      <c r="I1374" s="306">
        <f>I52+I162+I272+I382+I492+I602+I713+I823+I933+I1043+I1153+I1263</f>
        <v>0</v>
      </c>
      <c r="J1374" s="303"/>
      <c r="K1374" s="1"/>
      <c r="L1374" s="303">
        <v>832.68</v>
      </c>
      <c r="M1374" s="308">
        <f>M52+M162+M272+M382+M492+M602+M713+M823+M933+M1043+M1153+M1263</f>
        <v>0</v>
      </c>
      <c r="N1374" s="307">
        <f>N52+N162+N272+N382+N492+N602+N713+N823+N933+N1043+N1153+N1263</f>
        <v>0</v>
      </c>
      <c r="O1374" s="86"/>
      <c r="P1374" s="2"/>
      <c r="Q1374" s="303"/>
      <c r="R1374" s="1"/>
      <c r="S1374" s="303"/>
      <c r="T1374" s="1"/>
      <c r="U1374" s="303"/>
      <c r="V1374" s="41"/>
      <c r="W1374" s="1"/>
    </row>
    <row r="1375" spans="1:23" s="95" customFormat="1" ht="14.25" customHeight="1">
      <c r="A1375" s="367"/>
      <c r="B1375" s="379"/>
      <c r="C1375" s="371"/>
      <c r="D1375" s="349"/>
      <c r="E1375" s="2" t="s">
        <v>1</v>
      </c>
      <c r="F1375" s="2"/>
      <c r="G1375" s="304">
        <f t="shared" ref="G1375:G1377" si="1252">G53+G163+G273+G383+G493+G603+G714+G824+G934+G1044+G1154+G1264</f>
        <v>0</v>
      </c>
      <c r="H1375" s="303"/>
      <c r="I1375" s="306">
        <f t="shared" ref="I1375:I1377" si="1253">I53+I163+I273+I383+I493+I603+I714+I824+I934+I1044+I1154+I1264</f>
        <v>0</v>
      </c>
      <c r="J1375" s="303"/>
      <c r="K1375" s="1"/>
      <c r="L1375" s="303">
        <v>832.68</v>
      </c>
      <c r="M1375" s="308">
        <f t="shared" ref="M1375:N1377" si="1254">M53+M163+M273+M383+M493+M603+M714+M824+M934+M1044+M1154+M1264</f>
        <v>0</v>
      </c>
      <c r="N1375" s="307">
        <f t="shared" si="1254"/>
        <v>0</v>
      </c>
      <c r="O1375" s="86"/>
      <c r="P1375" s="2"/>
      <c r="Q1375" s="303"/>
      <c r="R1375" s="1"/>
      <c r="S1375" s="303"/>
      <c r="T1375" s="1"/>
      <c r="U1375" s="303"/>
      <c r="V1375" s="41"/>
      <c r="W1375" s="1"/>
    </row>
    <row r="1376" spans="1:23" s="95" customFormat="1" ht="14.25" customHeight="1">
      <c r="A1376" s="367"/>
      <c r="B1376" s="379"/>
      <c r="C1376" s="371"/>
      <c r="D1376" s="349"/>
      <c r="E1376" s="2" t="s">
        <v>2</v>
      </c>
      <c r="F1376" s="2"/>
      <c r="G1376" s="304">
        <f t="shared" si="1252"/>
        <v>0</v>
      </c>
      <c r="H1376" s="303"/>
      <c r="I1376" s="306">
        <f t="shared" si="1253"/>
        <v>0</v>
      </c>
      <c r="J1376" s="303"/>
      <c r="K1376" s="1"/>
      <c r="L1376" s="303">
        <v>832.68</v>
      </c>
      <c r="M1376" s="308">
        <f t="shared" si="1254"/>
        <v>0</v>
      </c>
      <c r="N1376" s="307">
        <f t="shared" si="1254"/>
        <v>0</v>
      </c>
      <c r="O1376" s="86"/>
      <c r="P1376" s="2"/>
      <c r="Q1376" s="1"/>
      <c r="R1376" s="1"/>
      <c r="S1376" s="303"/>
      <c r="T1376" s="1"/>
      <c r="U1376" s="303"/>
      <c r="V1376" s="41"/>
      <c r="W1376" s="1"/>
    </row>
    <row r="1377" spans="1:23" s="95" customFormat="1" ht="14.25" customHeight="1">
      <c r="A1377" s="367"/>
      <c r="B1377" s="379"/>
      <c r="C1377" s="371"/>
      <c r="D1377" s="349"/>
      <c r="E1377" s="2" t="s">
        <v>3</v>
      </c>
      <c r="F1377" s="2"/>
      <c r="G1377" s="304">
        <f t="shared" si="1252"/>
        <v>6.3000000000000016</v>
      </c>
      <c r="H1377" s="303"/>
      <c r="I1377" s="306">
        <f t="shared" si="1253"/>
        <v>0</v>
      </c>
      <c r="J1377" s="303"/>
      <c r="K1377" s="1"/>
      <c r="L1377" s="303">
        <v>832.68</v>
      </c>
      <c r="M1377" s="308">
        <f t="shared" si="1254"/>
        <v>5246.17</v>
      </c>
      <c r="N1377" s="307">
        <f t="shared" si="1254"/>
        <v>5246.17</v>
      </c>
      <c r="O1377" s="86"/>
      <c r="P1377" s="2"/>
      <c r="Q1377" s="303"/>
      <c r="R1377" s="1"/>
      <c r="S1377" s="303"/>
      <c r="T1377" s="1"/>
      <c r="U1377" s="303"/>
      <c r="V1377" s="41"/>
      <c r="W1377" s="1"/>
    </row>
    <row r="1378" spans="1:23" s="95" customFormat="1" ht="14.25" customHeight="1">
      <c r="A1378" s="367"/>
      <c r="B1378" s="379"/>
      <c r="C1378" s="371"/>
      <c r="D1378" s="349"/>
      <c r="E1378" s="2" t="s">
        <v>29</v>
      </c>
      <c r="F1378" s="2"/>
      <c r="G1378" s="1">
        <f>SUM(G1374:G1377)</f>
        <v>6.3000000000000016</v>
      </c>
      <c r="H1378" s="303"/>
      <c r="I1378" s="1">
        <f>SUM(I1374:I1377)</f>
        <v>0</v>
      </c>
      <c r="J1378" s="303"/>
      <c r="K1378" s="1">
        <f>SUM(K1374:K1377)</f>
        <v>0</v>
      </c>
      <c r="L1378" s="303"/>
      <c r="M1378" s="1">
        <f>SUM(M1374:M1377)</f>
        <v>5246.17</v>
      </c>
      <c r="N1378" s="1">
        <f>SUM(N1374:N1377)</f>
        <v>5246.17</v>
      </c>
      <c r="O1378" s="86"/>
      <c r="P1378" s="2"/>
      <c r="Q1378" s="303"/>
      <c r="R1378" s="1"/>
      <c r="S1378" s="303"/>
      <c r="T1378" s="1"/>
      <c r="U1378" s="303"/>
      <c r="V1378" s="41"/>
      <c r="W1378" s="1"/>
    </row>
    <row r="1379" spans="1:23" s="95" customFormat="1" ht="14.25" customHeight="1">
      <c r="A1379" s="367"/>
      <c r="B1379" s="379"/>
      <c r="C1379" s="371"/>
      <c r="D1379" s="349" t="s">
        <v>416</v>
      </c>
      <c r="E1379" s="2" t="s">
        <v>0</v>
      </c>
      <c r="F1379" s="2"/>
      <c r="G1379" s="304">
        <f>G57+G167+G277+G387+G497+G607+G718+G828+G938+G1048+G1158+G1268</f>
        <v>0</v>
      </c>
      <c r="H1379" s="1"/>
      <c r="I1379" s="306">
        <f>I57+I167+I277+I387+I497+I607+I718+I828+I938+I1048+I1158+I1268</f>
        <v>0</v>
      </c>
      <c r="J1379" s="303"/>
      <c r="K1379" s="1"/>
      <c r="L1379" s="303">
        <v>1982.68</v>
      </c>
      <c r="M1379" s="308">
        <f>M57+M167+M277+M387+M497+M607+M718+M828+M938+M1048+M1158+M1268</f>
        <v>0</v>
      </c>
      <c r="N1379" s="307">
        <f>N57+N167+N277+N387+N497+N607+N718+N828+N938+N1048+N1158+N1268</f>
        <v>0</v>
      </c>
      <c r="O1379" s="86"/>
      <c r="P1379" s="2"/>
      <c r="Q1379" s="1"/>
      <c r="R1379" s="1"/>
      <c r="S1379" s="303"/>
      <c r="T1379" s="1"/>
      <c r="U1379" s="303"/>
      <c r="V1379" s="41"/>
      <c r="W1379" s="1"/>
    </row>
    <row r="1380" spans="1:23" s="95" customFormat="1" ht="14.25" customHeight="1">
      <c r="A1380" s="367"/>
      <c r="B1380" s="379"/>
      <c r="C1380" s="371"/>
      <c r="D1380" s="349"/>
      <c r="E1380" s="2" t="s">
        <v>1</v>
      </c>
      <c r="F1380" s="2"/>
      <c r="G1380" s="304">
        <f t="shared" ref="G1380:G1382" si="1255">G58+G168+G278+G388+G498+G608+G719+G829+G939+G1049+G1159+G1269</f>
        <v>0</v>
      </c>
      <c r="H1380" s="1"/>
      <c r="I1380" s="306">
        <f t="shared" ref="I1380:I1382" si="1256">I58+I168+I278+I388+I498+I608+I719+I829+I939+I1049+I1159+I1269</f>
        <v>0</v>
      </c>
      <c r="J1380" s="303"/>
      <c r="K1380" s="1"/>
      <c r="L1380" s="303">
        <v>1982.68</v>
      </c>
      <c r="M1380" s="308">
        <f t="shared" ref="M1380:N1382" si="1257">M58+M168+M278+M388+M498+M608+M719+M829+M939+M1049+M1159+M1269</f>
        <v>0</v>
      </c>
      <c r="N1380" s="307">
        <f t="shared" si="1257"/>
        <v>0</v>
      </c>
      <c r="O1380" s="86"/>
      <c r="P1380" s="2"/>
      <c r="Q1380" s="1"/>
      <c r="R1380" s="1"/>
      <c r="S1380" s="303"/>
      <c r="T1380" s="1"/>
      <c r="U1380" s="303"/>
      <c r="V1380" s="41"/>
      <c r="W1380" s="1"/>
    </row>
    <row r="1381" spans="1:23" s="95" customFormat="1" ht="14.25" customHeight="1">
      <c r="A1381" s="367"/>
      <c r="B1381" s="379"/>
      <c r="C1381" s="371"/>
      <c r="D1381" s="349"/>
      <c r="E1381" s="2" t="s">
        <v>2</v>
      </c>
      <c r="F1381" s="2"/>
      <c r="G1381" s="304">
        <f t="shared" si="1255"/>
        <v>368.76000000000005</v>
      </c>
      <c r="H1381" s="1"/>
      <c r="I1381" s="306">
        <f t="shared" si="1256"/>
        <v>0</v>
      </c>
      <c r="J1381" s="303"/>
      <c r="K1381" s="1"/>
      <c r="L1381" s="303">
        <v>1982.68</v>
      </c>
      <c r="M1381" s="308">
        <f t="shared" si="1257"/>
        <v>731148.46999999986</v>
      </c>
      <c r="N1381" s="307">
        <f t="shared" si="1257"/>
        <v>731148.46999999986</v>
      </c>
      <c r="O1381" s="86"/>
      <c r="P1381" s="2"/>
      <c r="Q1381" s="1"/>
      <c r="R1381" s="1"/>
      <c r="S1381" s="303"/>
      <c r="T1381" s="1"/>
      <c r="U1381" s="303"/>
      <c r="V1381" s="41"/>
      <c r="W1381" s="1"/>
    </row>
    <row r="1382" spans="1:23" s="95" customFormat="1" ht="14.25" customHeight="1">
      <c r="A1382" s="367"/>
      <c r="B1382" s="379"/>
      <c r="C1382" s="371"/>
      <c r="D1382" s="349"/>
      <c r="E1382" s="2" t="s">
        <v>3</v>
      </c>
      <c r="F1382" s="2"/>
      <c r="G1382" s="304">
        <f t="shared" si="1255"/>
        <v>141.25200000000001</v>
      </c>
      <c r="H1382" s="1"/>
      <c r="I1382" s="306">
        <f t="shared" si="1256"/>
        <v>0</v>
      </c>
      <c r="J1382" s="303"/>
      <c r="K1382" s="1"/>
      <c r="L1382" s="303">
        <v>1982.68</v>
      </c>
      <c r="M1382" s="308">
        <f t="shared" si="1257"/>
        <v>280063.40999999997</v>
      </c>
      <c r="N1382" s="307">
        <f t="shared" si="1257"/>
        <v>280063.40999999997</v>
      </c>
      <c r="O1382" s="86"/>
      <c r="P1382" s="2"/>
      <c r="Q1382" s="1"/>
      <c r="R1382" s="1"/>
      <c r="S1382" s="303"/>
      <c r="T1382" s="1"/>
      <c r="U1382" s="303"/>
      <c r="V1382" s="41"/>
      <c r="W1382" s="1"/>
    </row>
    <row r="1383" spans="1:23" s="95" customFormat="1" ht="14.25" customHeight="1">
      <c r="A1383" s="367"/>
      <c r="B1383" s="379"/>
      <c r="C1383" s="371"/>
      <c r="D1383" s="349"/>
      <c r="E1383" s="2" t="s">
        <v>29</v>
      </c>
      <c r="F1383" s="2"/>
      <c r="G1383" s="1">
        <f>SUM(G1379:G1382)</f>
        <v>510.01200000000006</v>
      </c>
      <c r="H1383" s="303"/>
      <c r="I1383" s="1">
        <f>SUM(I1379:I1382)</f>
        <v>0</v>
      </c>
      <c r="J1383" s="303"/>
      <c r="K1383" s="1">
        <f>SUM(K1379:K1382)</f>
        <v>0</v>
      </c>
      <c r="L1383" s="303"/>
      <c r="M1383" s="1">
        <f>SUM(M1379:M1382)</f>
        <v>1011211.8799999999</v>
      </c>
      <c r="N1383" s="1">
        <f>SUM(N1379:N1382)</f>
        <v>1011211.8799999999</v>
      </c>
      <c r="O1383" s="86"/>
      <c r="P1383" s="2"/>
      <c r="Q1383" s="1"/>
      <c r="R1383" s="1"/>
      <c r="S1383" s="303"/>
      <c r="T1383" s="1"/>
      <c r="U1383" s="303"/>
      <c r="V1383" s="41"/>
      <c r="W1383" s="1"/>
    </row>
    <row r="1384" spans="1:23" s="95" customFormat="1" ht="14.25" customHeight="1">
      <c r="A1384" s="367"/>
      <c r="B1384" s="379"/>
      <c r="C1384" s="371"/>
      <c r="D1384" s="349" t="s">
        <v>417</v>
      </c>
      <c r="E1384" s="2" t="s">
        <v>0</v>
      </c>
      <c r="F1384" s="2"/>
      <c r="G1384" s="304">
        <f>G62+G172+G282+G392+G502+G612+G723+G833+G943+G1053+G1163+G1273</f>
        <v>0</v>
      </c>
      <c r="H1384" s="1"/>
      <c r="I1384" s="306">
        <f>I62+I172+I282+I392+I502+I612+I723+I833+I943+I1053+I1163+I1273</f>
        <v>0</v>
      </c>
      <c r="J1384" s="303"/>
      <c r="K1384" s="1"/>
      <c r="L1384" s="303">
        <v>832.68</v>
      </c>
      <c r="M1384" s="308">
        <f>M62+M172+M282+M392+M502+M612+M723+M833+M943+M1053+M1163+M1273</f>
        <v>0</v>
      </c>
      <c r="N1384" s="307">
        <f>N62+N172+N282+N392+N502+N612+N723+N833+N943+N1053+N1163+N1273</f>
        <v>0</v>
      </c>
      <c r="O1384" s="86"/>
      <c r="P1384" s="2"/>
      <c r="Q1384" s="1"/>
      <c r="R1384" s="1"/>
      <c r="S1384" s="303"/>
      <c r="T1384" s="1"/>
      <c r="U1384" s="303"/>
      <c r="V1384" s="41"/>
      <c r="W1384" s="1"/>
    </row>
    <row r="1385" spans="1:23" s="95" customFormat="1" ht="14.25" customHeight="1">
      <c r="A1385" s="367"/>
      <c r="B1385" s="379"/>
      <c r="C1385" s="371"/>
      <c r="D1385" s="349"/>
      <c r="E1385" s="2" t="s">
        <v>1</v>
      </c>
      <c r="F1385" s="2"/>
      <c r="G1385" s="304">
        <f t="shared" ref="G1385:G1387" si="1258">G63+G173+G283+G393+G503+G613+G724+G834+G944+G1054+G1164+G1274</f>
        <v>0</v>
      </c>
      <c r="H1385" s="1"/>
      <c r="I1385" s="306">
        <f t="shared" ref="I1385:I1387" si="1259">I63+I173+I283+I393+I503+I613+I724+I834+I944+I1054+I1164+I1274</f>
        <v>0</v>
      </c>
      <c r="J1385" s="303"/>
      <c r="K1385" s="1"/>
      <c r="L1385" s="303">
        <v>832.68</v>
      </c>
      <c r="M1385" s="308">
        <f t="shared" ref="M1385:N1387" si="1260">M63+M173+M283+M393+M503+M613+M724+M834+M944+M1054+M1164+M1274</f>
        <v>0</v>
      </c>
      <c r="N1385" s="307">
        <f t="shared" si="1260"/>
        <v>0</v>
      </c>
      <c r="O1385" s="86"/>
      <c r="P1385" s="2"/>
      <c r="Q1385" s="1"/>
      <c r="R1385" s="1"/>
      <c r="S1385" s="303"/>
      <c r="T1385" s="1"/>
      <c r="U1385" s="303"/>
      <c r="V1385" s="41"/>
      <c r="W1385" s="1"/>
    </row>
    <row r="1386" spans="1:23" s="95" customFormat="1" ht="14.25" customHeight="1">
      <c r="A1386" s="367"/>
      <c r="B1386" s="379"/>
      <c r="C1386" s="371"/>
      <c r="D1386" s="349"/>
      <c r="E1386" s="2" t="s">
        <v>2</v>
      </c>
      <c r="F1386" s="2"/>
      <c r="G1386" s="304">
        <f t="shared" si="1258"/>
        <v>347.06400000000008</v>
      </c>
      <c r="H1386" s="1"/>
      <c r="I1386" s="306">
        <f t="shared" si="1259"/>
        <v>0</v>
      </c>
      <c r="J1386" s="303"/>
      <c r="K1386" s="1"/>
      <c r="L1386" s="303">
        <v>832.68</v>
      </c>
      <c r="M1386" s="308">
        <f t="shared" si="1260"/>
        <v>289007.68999999994</v>
      </c>
      <c r="N1386" s="307">
        <f t="shared" si="1260"/>
        <v>289007.68999999994</v>
      </c>
      <c r="O1386" s="86"/>
      <c r="P1386" s="79"/>
      <c r="Q1386" s="1"/>
      <c r="R1386" s="1"/>
      <c r="S1386" s="303"/>
      <c r="T1386" s="1"/>
      <c r="U1386" s="303">
        <v>810.42</v>
      </c>
      <c r="V1386" s="37">
        <f>ROUND(P1386*U1386,2)</f>
        <v>0</v>
      </c>
      <c r="W1386" s="37">
        <f>ROUND(V1386*1.18,2)</f>
        <v>0</v>
      </c>
    </row>
    <row r="1387" spans="1:23" s="95" customFormat="1" ht="14.25" customHeight="1">
      <c r="A1387" s="367"/>
      <c r="B1387" s="379"/>
      <c r="C1387" s="371"/>
      <c r="D1387" s="349"/>
      <c r="E1387" s="2" t="s">
        <v>3</v>
      </c>
      <c r="F1387" s="2"/>
      <c r="G1387" s="304">
        <f t="shared" si="1258"/>
        <v>482.39999999999992</v>
      </c>
      <c r="H1387" s="1"/>
      <c r="I1387" s="306">
        <f t="shared" si="1259"/>
        <v>0</v>
      </c>
      <c r="J1387" s="303"/>
      <c r="K1387" s="1"/>
      <c r="L1387" s="303">
        <v>832.68</v>
      </c>
      <c r="M1387" s="308">
        <f t="shared" si="1260"/>
        <v>401704.98</v>
      </c>
      <c r="N1387" s="307">
        <f t="shared" si="1260"/>
        <v>401704.98</v>
      </c>
      <c r="O1387" s="86"/>
      <c r="P1387" s="2"/>
      <c r="Q1387" s="1"/>
      <c r="R1387" s="1"/>
      <c r="S1387" s="303"/>
      <c r="T1387" s="1"/>
      <c r="U1387" s="303">
        <v>810.42</v>
      </c>
      <c r="V1387" s="37">
        <f>ROUND(P1387*U1387,2)</f>
        <v>0</v>
      </c>
      <c r="W1387" s="37">
        <f>ROUND(V1387*1.18,2)</f>
        <v>0</v>
      </c>
    </row>
    <row r="1388" spans="1:23" s="95" customFormat="1" ht="14.25" customHeight="1">
      <c r="A1388" s="367"/>
      <c r="B1388" s="379"/>
      <c r="C1388" s="371"/>
      <c r="D1388" s="349"/>
      <c r="E1388" s="2" t="s">
        <v>29</v>
      </c>
      <c r="F1388" s="2"/>
      <c r="G1388" s="1">
        <f>SUM(G1384:G1387)</f>
        <v>829.46399999999994</v>
      </c>
      <c r="H1388" s="303"/>
      <c r="I1388" s="1">
        <f>SUM(I1384:I1387)</f>
        <v>0</v>
      </c>
      <c r="J1388" s="303"/>
      <c r="K1388" s="1">
        <f>SUM(K1384:K1387)</f>
        <v>0</v>
      </c>
      <c r="L1388" s="303"/>
      <c r="M1388" s="1">
        <f>SUM(M1384:M1387)</f>
        <v>690712.66999999993</v>
      </c>
      <c r="N1388" s="1">
        <f>SUM(N1384:N1387)</f>
        <v>690712.66999999993</v>
      </c>
      <c r="O1388" s="86"/>
      <c r="P1388" s="2"/>
      <c r="Q1388" s="1"/>
      <c r="R1388" s="1"/>
      <c r="S1388" s="303"/>
      <c r="T1388" s="1"/>
      <c r="U1388" s="303"/>
      <c r="V1388" s="41"/>
      <c r="W1388" s="1"/>
    </row>
    <row r="1389" spans="1:23" s="95" customFormat="1" ht="14.25" customHeight="1">
      <c r="A1389" s="367"/>
      <c r="B1389" s="379"/>
      <c r="C1389" s="371"/>
      <c r="D1389" s="349" t="s">
        <v>418</v>
      </c>
      <c r="E1389" s="2" t="s">
        <v>0</v>
      </c>
      <c r="F1389" s="2"/>
      <c r="G1389" s="304">
        <f>G67+G177+G287+G397+G507+G617+G728+G838+G948+G1058+G1168+G1278</f>
        <v>0</v>
      </c>
      <c r="H1389" s="1"/>
      <c r="I1389" s="306">
        <f>I67+I177+I287+I397+I507+I617+I728+I838+I948+I1058+I1168+I1278</f>
        <v>0</v>
      </c>
      <c r="J1389" s="303"/>
      <c r="K1389" s="1"/>
      <c r="L1389" s="303">
        <v>1982.68</v>
      </c>
      <c r="M1389" s="308">
        <f>M67+M177+M287+M397+M507+M617+M728+M838+M948+M1058+M1168+M1278</f>
        <v>0</v>
      </c>
      <c r="N1389" s="307">
        <f>N67+N177+N287+N397+N507+N617+N728+N838+N948+N1058+N1168+N1278</f>
        <v>0</v>
      </c>
      <c r="O1389" s="86"/>
      <c r="P1389" s="2"/>
      <c r="Q1389" s="1"/>
      <c r="R1389" s="1"/>
      <c r="S1389" s="303"/>
      <c r="T1389" s="1"/>
      <c r="U1389" s="303"/>
      <c r="V1389" s="41"/>
      <c r="W1389" s="1"/>
    </row>
    <row r="1390" spans="1:23" s="95" customFormat="1" ht="14.25" customHeight="1">
      <c r="A1390" s="367"/>
      <c r="B1390" s="379"/>
      <c r="C1390" s="371"/>
      <c r="D1390" s="349"/>
      <c r="E1390" s="2" t="s">
        <v>1</v>
      </c>
      <c r="F1390" s="2"/>
      <c r="G1390" s="304">
        <f t="shared" ref="G1390:G1392" si="1261">G68+G178+G288+G398+G508+G618+G729+G839+G949+G1059+G1169+G1279</f>
        <v>0</v>
      </c>
      <c r="H1390" s="1"/>
      <c r="I1390" s="306">
        <f t="shared" ref="I1390:I1392" si="1262">I68+I178+I288+I398+I508+I618+I729+I839+I949+I1059+I1169+I1279</f>
        <v>0</v>
      </c>
      <c r="J1390" s="303"/>
      <c r="K1390" s="1"/>
      <c r="L1390" s="303">
        <v>1982.68</v>
      </c>
      <c r="M1390" s="308">
        <f t="shared" ref="M1390:N1392" si="1263">M68+M178+M288+M398+M508+M618+M729+M839+M949+M1059+M1169+M1279</f>
        <v>0</v>
      </c>
      <c r="N1390" s="307">
        <f t="shared" si="1263"/>
        <v>0</v>
      </c>
      <c r="O1390" s="86"/>
      <c r="P1390" s="2"/>
      <c r="Q1390" s="1"/>
      <c r="R1390" s="1"/>
      <c r="S1390" s="303"/>
      <c r="T1390" s="1"/>
      <c r="U1390" s="303"/>
      <c r="V1390" s="41"/>
      <c r="W1390" s="1"/>
    </row>
    <row r="1391" spans="1:23" s="95" customFormat="1" ht="14.25" customHeight="1">
      <c r="A1391" s="367"/>
      <c r="B1391" s="379"/>
      <c r="C1391" s="371"/>
      <c r="D1391" s="349"/>
      <c r="E1391" s="2" t="s">
        <v>2</v>
      </c>
      <c r="F1391" s="2"/>
      <c r="G1391" s="304">
        <f t="shared" si="1261"/>
        <v>141.792</v>
      </c>
      <c r="H1391" s="1"/>
      <c r="I1391" s="306">
        <f t="shared" si="1262"/>
        <v>0</v>
      </c>
      <c r="J1391" s="303"/>
      <c r="K1391" s="1"/>
      <c r="L1391" s="303">
        <v>1982.68</v>
      </c>
      <c r="M1391" s="308">
        <f t="shared" si="1263"/>
        <v>281134.09999999998</v>
      </c>
      <c r="N1391" s="307">
        <f t="shared" si="1263"/>
        <v>281134.09999999998</v>
      </c>
      <c r="O1391" s="86"/>
      <c r="P1391" s="79"/>
      <c r="Q1391" s="1"/>
      <c r="R1391" s="1"/>
      <c r="S1391" s="303"/>
      <c r="T1391" s="1"/>
      <c r="U1391" s="303">
        <v>1649.4</v>
      </c>
      <c r="V1391" s="37">
        <f t="shared" ref="V1391:V1392" si="1264">ROUND(P1391*U1391,2)</f>
        <v>0</v>
      </c>
      <c r="W1391" s="37">
        <f t="shared" ref="W1391:W1392" si="1265">ROUND(V1391*1.18,2)</f>
        <v>0</v>
      </c>
    </row>
    <row r="1392" spans="1:23" s="95" customFormat="1" ht="14.25" customHeight="1">
      <c r="A1392" s="367"/>
      <c r="B1392" s="379"/>
      <c r="C1392" s="371"/>
      <c r="D1392" s="349"/>
      <c r="E1392" s="2" t="s">
        <v>3</v>
      </c>
      <c r="F1392" s="2"/>
      <c r="G1392" s="304">
        <f t="shared" si="1261"/>
        <v>842.4000000000002</v>
      </c>
      <c r="H1392" s="1"/>
      <c r="I1392" s="306">
        <f t="shared" si="1262"/>
        <v>0</v>
      </c>
      <c r="J1392" s="303"/>
      <c r="K1392" s="1"/>
      <c r="L1392" s="303">
        <v>1982.68</v>
      </c>
      <c r="M1392" s="308">
        <f t="shared" si="1263"/>
        <v>1670244.7799999998</v>
      </c>
      <c r="N1392" s="307">
        <f t="shared" si="1263"/>
        <v>1670244.7799999998</v>
      </c>
      <c r="O1392" s="86"/>
      <c r="P1392" s="2"/>
      <c r="Q1392" s="1"/>
      <c r="R1392" s="1"/>
      <c r="S1392" s="303"/>
      <c r="T1392" s="1"/>
      <c r="U1392" s="303">
        <v>1649.4</v>
      </c>
      <c r="V1392" s="37">
        <f t="shared" si="1264"/>
        <v>0</v>
      </c>
      <c r="W1392" s="37">
        <f t="shared" si="1265"/>
        <v>0</v>
      </c>
    </row>
    <row r="1393" spans="1:23" s="95" customFormat="1" ht="14.25" customHeight="1">
      <c r="A1393" s="367"/>
      <c r="B1393" s="379"/>
      <c r="C1393" s="371"/>
      <c r="D1393" s="349"/>
      <c r="E1393" s="2" t="s">
        <v>29</v>
      </c>
      <c r="F1393" s="2"/>
      <c r="G1393" s="1">
        <f>SUM(G1389:G1392)</f>
        <v>984.19200000000023</v>
      </c>
      <c r="H1393" s="303"/>
      <c r="I1393" s="1">
        <f>SUM(I1389:I1392)</f>
        <v>0</v>
      </c>
      <c r="J1393" s="303"/>
      <c r="K1393" s="1">
        <f>SUM(K1389:K1392)</f>
        <v>0</v>
      </c>
      <c r="L1393" s="303"/>
      <c r="M1393" s="1">
        <f>SUM(M1389:M1392)</f>
        <v>1951378.88</v>
      </c>
      <c r="N1393" s="1">
        <f>SUM(N1389:N1392)</f>
        <v>1951378.88</v>
      </c>
      <c r="O1393" s="86"/>
      <c r="P1393" s="2"/>
      <c r="Q1393" s="1"/>
      <c r="R1393" s="1"/>
      <c r="S1393" s="303"/>
      <c r="T1393" s="1"/>
      <c r="U1393" s="303"/>
      <c r="V1393" s="41"/>
      <c r="W1393" s="1"/>
    </row>
    <row r="1394" spans="1:23" s="95" customFormat="1" ht="14.25" customHeight="1">
      <c r="A1394" s="367"/>
      <c r="B1394" s="379"/>
      <c r="C1394" s="371"/>
      <c r="D1394" s="349" t="s">
        <v>419</v>
      </c>
      <c r="E1394" s="2" t="s">
        <v>0</v>
      </c>
      <c r="F1394" s="2"/>
      <c r="G1394" s="304">
        <f>G72+G182+G292+G402+G512+G622+G733+G843+G953+G1063+G1173+G1283</f>
        <v>0</v>
      </c>
      <c r="H1394" s="1"/>
      <c r="I1394" s="306">
        <f>I72+I182+I292+I402+I512+I622+I733+I843+I953+I1063+I1173+I1283</f>
        <v>0</v>
      </c>
      <c r="J1394" s="303"/>
      <c r="K1394" s="1"/>
      <c r="L1394" s="303">
        <v>1641.02</v>
      </c>
      <c r="M1394" s="308">
        <f>M72+M182+M292+M402+M512+M622+M733+M843+M953+M1063+M1173+M1283</f>
        <v>0</v>
      </c>
      <c r="N1394" s="307">
        <f>N72+N182+N292+N402+N512+N622+N733+N843+N953+N1063+N1173+N1283</f>
        <v>0</v>
      </c>
      <c r="O1394" s="86"/>
      <c r="P1394" s="2"/>
      <c r="Q1394" s="1"/>
      <c r="R1394" s="1"/>
      <c r="S1394" s="303"/>
      <c r="T1394" s="1"/>
      <c r="U1394" s="303"/>
      <c r="V1394" s="41"/>
      <c r="W1394" s="1"/>
    </row>
    <row r="1395" spans="1:23" s="95" customFormat="1" ht="14.25" customHeight="1">
      <c r="A1395" s="367"/>
      <c r="B1395" s="379"/>
      <c r="C1395" s="371"/>
      <c r="D1395" s="349"/>
      <c r="E1395" s="2" t="s">
        <v>1</v>
      </c>
      <c r="F1395" s="2"/>
      <c r="G1395" s="304">
        <f t="shared" ref="G1395:G1397" si="1266">G73+G183+G293+G403+G513+G623+G734+G844+G954+G1064+G1174+G1284</f>
        <v>0</v>
      </c>
      <c r="H1395" s="1"/>
      <c r="I1395" s="306">
        <f t="shared" ref="I1395:I1397" si="1267">I73+I183+I293+I403+I513+I623+I734+I844+I954+I1064+I1174+I1284</f>
        <v>0</v>
      </c>
      <c r="J1395" s="303"/>
      <c r="K1395" s="1"/>
      <c r="L1395" s="303">
        <v>1641.02</v>
      </c>
      <c r="M1395" s="308">
        <f t="shared" ref="M1395:N1397" si="1268">M73+M183+M293+M403+M513+M623+M734+M844+M954+M1064+M1174+M1284</f>
        <v>0</v>
      </c>
      <c r="N1395" s="307">
        <f t="shared" si="1268"/>
        <v>0</v>
      </c>
      <c r="O1395" s="86"/>
      <c r="P1395" s="2"/>
      <c r="Q1395" s="1"/>
      <c r="R1395" s="1"/>
      <c r="S1395" s="303"/>
      <c r="T1395" s="1"/>
      <c r="U1395" s="303"/>
      <c r="V1395" s="41"/>
      <c r="W1395" s="1"/>
    </row>
    <row r="1396" spans="1:23" s="95" customFormat="1" ht="14.25" customHeight="1">
      <c r="A1396" s="367"/>
      <c r="B1396" s="379"/>
      <c r="C1396" s="371"/>
      <c r="D1396" s="349"/>
      <c r="E1396" s="2" t="s">
        <v>2</v>
      </c>
      <c r="F1396" s="2"/>
      <c r="G1396" s="304">
        <f t="shared" si="1266"/>
        <v>347.06400000000008</v>
      </c>
      <c r="H1396" s="1"/>
      <c r="I1396" s="306">
        <f t="shared" si="1267"/>
        <v>0</v>
      </c>
      <c r="J1396" s="303"/>
      <c r="K1396" s="1"/>
      <c r="L1396" s="303">
        <v>1641.02</v>
      </c>
      <c r="M1396" s="308">
        <f t="shared" si="1268"/>
        <v>569553.40999999992</v>
      </c>
      <c r="N1396" s="307">
        <f t="shared" si="1268"/>
        <v>569553.40999999992</v>
      </c>
      <c r="O1396" s="86"/>
      <c r="P1396" s="79"/>
      <c r="Q1396" s="1"/>
      <c r="R1396" s="1"/>
      <c r="S1396" s="303"/>
      <c r="T1396" s="1"/>
      <c r="U1396" s="303">
        <v>810.42</v>
      </c>
      <c r="V1396" s="37">
        <f>ROUND(P1396*U1396,2)</f>
        <v>0</v>
      </c>
      <c r="W1396" s="37">
        <f>ROUND(V1396*1.18,2)</f>
        <v>0</v>
      </c>
    </row>
    <row r="1397" spans="1:23" s="95" customFormat="1" ht="14.25" customHeight="1">
      <c r="A1397" s="367"/>
      <c r="B1397" s="379"/>
      <c r="C1397" s="371"/>
      <c r="D1397" s="349"/>
      <c r="E1397" s="2" t="s">
        <v>3</v>
      </c>
      <c r="F1397" s="2"/>
      <c r="G1397" s="304">
        <f t="shared" si="1266"/>
        <v>1562.4000000000003</v>
      </c>
      <c r="H1397" s="1"/>
      <c r="I1397" s="306">
        <f t="shared" si="1267"/>
        <v>0</v>
      </c>
      <c r="J1397" s="303"/>
      <c r="K1397" s="1"/>
      <c r="L1397" s="303">
        <v>1641.02</v>
      </c>
      <c r="M1397" s="308">
        <f t="shared" si="1268"/>
        <v>2563994.6999999997</v>
      </c>
      <c r="N1397" s="307">
        <f t="shared" si="1268"/>
        <v>2563994.6999999997</v>
      </c>
      <c r="O1397" s="86"/>
      <c r="P1397" s="2"/>
      <c r="Q1397" s="1"/>
      <c r="R1397" s="1"/>
      <c r="S1397" s="303"/>
      <c r="T1397" s="1"/>
      <c r="U1397" s="303">
        <v>810.42</v>
      </c>
      <c r="V1397" s="37">
        <f>ROUND(P1397*U1397,2)</f>
        <v>0</v>
      </c>
      <c r="W1397" s="37">
        <f>ROUND(V1397*1.18,2)</f>
        <v>0</v>
      </c>
    </row>
    <row r="1398" spans="1:23" s="95" customFormat="1" ht="14.25" customHeight="1">
      <c r="A1398" s="367"/>
      <c r="B1398" s="379"/>
      <c r="C1398" s="371"/>
      <c r="D1398" s="349"/>
      <c r="E1398" s="2" t="s">
        <v>29</v>
      </c>
      <c r="F1398" s="2"/>
      <c r="G1398" s="1">
        <f>SUM(G1394:G1397)</f>
        <v>1909.4640000000004</v>
      </c>
      <c r="H1398" s="303"/>
      <c r="I1398" s="1">
        <f>SUM(I1394:I1397)</f>
        <v>0</v>
      </c>
      <c r="J1398" s="303"/>
      <c r="K1398" s="1">
        <f>SUM(K1394:K1397)</f>
        <v>0</v>
      </c>
      <c r="L1398" s="303"/>
      <c r="M1398" s="1">
        <f>SUM(M1394:M1397)</f>
        <v>3133548.1099999994</v>
      </c>
      <c r="N1398" s="1">
        <f>SUM(N1394:N1397)</f>
        <v>3133548.1099999994</v>
      </c>
      <c r="O1398" s="86"/>
      <c r="P1398" s="2"/>
      <c r="Q1398" s="1"/>
      <c r="R1398" s="1"/>
      <c r="S1398" s="303"/>
      <c r="T1398" s="1"/>
      <c r="U1398" s="303"/>
      <c r="V1398" s="41"/>
      <c r="W1398" s="1"/>
    </row>
    <row r="1399" spans="1:23" s="95" customFormat="1" ht="14.25" customHeight="1">
      <c r="A1399" s="367"/>
      <c r="B1399" s="379"/>
      <c r="C1399" s="371"/>
      <c r="D1399" s="349" t="s">
        <v>420</v>
      </c>
      <c r="E1399" s="2" t="s">
        <v>0</v>
      </c>
      <c r="F1399" s="2"/>
      <c r="G1399" s="304">
        <f>G77+G187+G297+G407+G517+G627+G738+G848+G958+G1068+G1178+G1288</f>
        <v>0</v>
      </c>
      <c r="H1399" s="1"/>
      <c r="I1399" s="306">
        <f>I77+I187+I297+I407+I517+I627+I738+I848+I958+I1068+I1178+I1288</f>
        <v>0</v>
      </c>
      <c r="J1399" s="303"/>
      <c r="K1399" s="1"/>
      <c r="L1399" s="303">
        <v>3291.02</v>
      </c>
      <c r="M1399" s="308">
        <f>M77+M187+M297+M407+M517+M627+M738+M848+M958+M1068+M1178+M1288</f>
        <v>0</v>
      </c>
      <c r="N1399" s="307">
        <f>N77+N187+N297+N407+N517+N627+N738+N848+N958+N1068+N1178+N1288</f>
        <v>0</v>
      </c>
      <c r="O1399" s="86"/>
      <c r="P1399" s="2"/>
      <c r="Q1399" s="1"/>
      <c r="R1399" s="1"/>
      <c r="S1399" s="303"/>
      <c r="T1399" s="1"/>
      <c r="U1399" s="303"/>
      <c r="V1399" s="41"/>
      <c r="W1399" s="1"/>
    </row>
    <row r="1400" spans="1:23" s="95" customFormat="1" ht="14.25" customHeight="1">
      <c r="A1400" s="367"/>
      <c r="B1400" s="379"/>
      <c r="C1400" s="371"/>
      <c r="D1400" s="349"/>
      <c r="E1400" s="2" t="s">
        <v>1</v>
      </c>
      <c r="F1400" s="2"/>
      <c r="G1400" s="304">
        <f t="shared" ref="G1400:G1402" si="1269">G78+G188+G298+G408+G518+G628+G739+G849+G959+G1069+G1179+G1289</f>
        <v>0</v>
      </c>
      <c r="H1400" s="1"/>
      <c r="I1400" s="306">
        <f t="shared" ref="I1400:I1402" si="1270">I78+I188+I298+I408+I518+I628+I739+I849+I959+I1069+I1179+I1289</f>
        <v>0</v>
      </c>
      <c r="J1400" s="303"/>
      <c r="K1400" s="1"/>
      <c r="L1400" s="303">
        <v>3291.02</v>
      </c>
      <c r="M1400" s="308">
        <f t="shared" ref="M1400:N1402" si="1271">M78+M188+M298+M408+M518+M628+M739+M849+M959+M1069+M1179+M1289</f>
        <v>0</v>
      </c>
      <c r="N1400" s="307">
        <f t="shared" si="1271"/>
        <v>0</v>
      </c>
      <c r="O1400" s="86"/>
      <c r="P1400" s="2"/>
      <c r="Q1400" s="1"/>
      <c r="R1400" s="1"/>
      <c r="S1400" s="303"/>
      <c r="T1400" s="1"/>
      <c r="U1400" s="303"/>
      <c r="V1400" s="41"/>
      <c r="W1400" s="1"/>
    </row>
    <row r="1401" spans="1:23" s="95" customFormat="1" ht="14.25" customHeight="1">
      <c r="A1401" s="367"/>
      <c r="B1401" s="379"/>
      <c r="C1401" s="371"/>
      <c r="D1401" s="349"/>
      <c r="E1401" s="2" t="s">
        <v>2</v>
      </c>
      <c r="F1401" s="2"/>
      <c r="G1401" s="304">
        <f t="shared" si="1269"/>
        <v>141.792</v>
      </c>
      <c r="H1401" s="1"/>
      <c r="I1401" s="306">
        <f t="shared" si="1270"/>
        <v>0</v>
      </c>
      <c r="J1401" s="303"/>
      <c r="K1401" s="1"/>
      <c r="L1401" s="303">
        <v>3291.02</v>
      </c>
      <c r="M1401" s="308">
        <f t="shared" si="1271"/>
        <v>466646.18</v>
      </c>
      <c r="N1401" s="307">
        <f t="shared" si="1271"/>
        <v>466646.18</v>
      </c>
      <c r="O1401" s="86"/>
      <c r="P1401" s="79"/>
      <c r="Q1401" s="1"/>
      <c r="R1401" s="1"/>
      <c r="S1401" s="303"/>
      <c r="T1401" s="1"/>
      <c r="U1401" s="303">
        <v>1649.4</v>
      </c>
      <c r="V1401" s="37">
        <f t="shared" ref="V1401:V1402" si="1272">ROUND(P1401*U1401,2)</f>
        <v>0</v>
      </c>
      <c r="W1401" s="37">
        <f t="shared" ref="W1401:W1402" si="1273">ROUND(V1401*1.18,2)</f>
        <v>0</v>
      </c>
    </row>
    <row r="1402" spans="1:23" s="95" customFormat="1" ht="14.25" customHeight="1">
      <c r="A1402" s="367"/>
      <c r="B1402" s="379"/>
      <c r="C1402" s="371"/>
      <c r="D1402" s="349"/>
      <c r="E1402" s="2" t="s">
        <v>3</v>
      </c>
      <c r="F1402" s="2"/>
      <c r="G1402" s="304">
        <f t="shared" si="1269"/>
        <v>1682.4000000000003</v>
      </c>
      <c r="H1402" s="1"/>
      <c r="I1402" s="306">
        <f t="shared" si="1270"/>
        <v>0</v>
      </c>
      <c r="J1402" s="303"/>
      <c r="K1402" s="1"/>
      <c r="L1402" s="303">
        <v>3291.02</v>
      </c>
      <c r="M1402" s="308">
        <f t="shared" si="1271"/>
        <v>5536882.0999999996</v>
      </c>
      <c r="N1402" s="307">
        <f t="shared" si="1271"/>
        <v>5536882.0999999996</v>
      </c>
      <c r="O1402" s="86"/>
      <c r="P1402" s="2"/>
      <c r="Q1402" s="1"/>
      <c r="R1402" s="1"/>
      <c r="S1402" s="303"/>
      <c r="T1402" s="1"/>
      <c r="U1402" s="303">
        <v>1649.4</v>
      </c>
      <c r="V1402" s="37">
        <f t="shared" si="1272"/>
        <v>0</v>
      </c>
      <c r="W1402" s="37">
        <f t="shared" si="1273"/>
        <v>0</v>
      </c>
    </row>
    <row r="1403" spans="1:23" s="95" customFormat="1" ht="14.25" customHeight="1">
      <c r="A1403" s="367"/>
      <c r="B1403" s="379"/>
      <c r="C1403" s="372"/>
      <c r="D1403" s="349"/>
      <c r="E1403" s="2" t="s">
        <v>29</v>
      </c>
      <c r="F1403" s="2"/>
      <c r="G1403" s="1">
        <f>SUM(G1399:G1402)</f>
        <v>1824.1920000000002</v>
      </c>
      <c r="H1403" s="303"/>
      <c r="I1403" s="1">
        <f>SUM(I1399:I1402)</f>
        <v>0</v>
      </c>
      <c r="J1403" s="303"/>
      <c r="K1403" s="1">
        <f>SUM(K1399:K1402)</f>
        <v>0</v>
      </c>
      <c r="L1403" s="303"/>
      <c r="M1403" s="1">
        <f>SUM(M1399:M1402)</f>
        <v>6003528.2799999993</v>
      </c>
      <c r="N1403" s="1">
        <f>SUM(N1399:N1402)</f>
        <v>6003528.2799999993</v>
      </c>
      <c r="O1403" s="86"/>
      <c r="P1403" s="2"/>
      <c r="Q1403" s="1"/>
      <c r="R1403" s="1"/>
      <c r="S1403" s="303"/>
      <c r="T1403" s="1"/>
      <c r="U1403" s="303"/>
      <c r="V1403" s="41"/>
      <c r="W1403" s="1"/>
    </row>
    <row r="1404" spans="1:23" s="95" customFormat="1" ht="14.25" customHeight="1">
      <c r="A1404" s="367"/>
      <c r="B1404" s="379"/>
      <c r="C1404" s="361" t="s">
        <v>31</v>
      </c>
      <c r="D1404" s="349" t="s">
        <v>137</v>
      </c>
      <c r="E1404" s="2" t="s">
        <v>0</v>
      </c>
      <c r="F1404" s="2"/>
      <c r="G1404" s="304">
        <f>G82+G192+G302+G412+G522+G632+G743+G853+G963+G1073+G1183+G1293</f>
        <v>0</v>
      </c>
      <c r="H1404" s="1"/>
      <c r="I1404" s="306">
        <f>I82+I192+I302+I412+I522+I632+I743+I853+I963+I1073+I1183+I1293</f>
        <v>0</v>
      </c>
      <c r="J1404" s="147"/>
      <c r="K1404" s="2">
        <f>K82+K192+K302+K412+K522+K632+K743+K853+K963+K1073+K1183+K1293</f>
        <v>0</v>
      </c>
      <c r="L1404" s="147"/>
      <c r="M1404" s="308">
        <f>M82+M192+M302+M412+M522+M632+M743+M853+M963+M1073+M1183+M1293</f>
        <v>0</v>
      </c>
      <c r="N1404" s="307">
        <f>N82+N192+N302+N412+N522+N632+N743+N853+N963+N1073+N1183+N1293</f>
        <v>0</v>
      </c>
      <c r="O1404" s="86"/>
      <c r="P1404" s="2"/>
      <c r="Q1404" s="1"/>
      <c r="R1404" s="1"/>
      <c r="S1404" s="119"/>
      <c r="T1404" s="1"/>
      <c r="U1404" s="119"/>
      <c r="V1404" s="41"/>
      <c r="W1404" s="1"/>
    </row>
    <row r="1405" spans="1:23" s="95" customFormat="1" ht="14.25" customHeight="1">
      <c r="A1405" s="367"/>
      <c r="B1405" s="379"/>
      <c r="C1405" s="362"/>
      <c r="D1405" s="349"/>
      <c r="E1405" s="2" t="s">
        <v>1</v>
      </c>
      <c r="F1405" s="2"/>
      <c r="G1405" s="304">
        <f t="shared" ref="G1405:G1407" si="1274">G83+G193+G303+G413+G523+G633+G744+G854+G964+G1074+G1184+G1294</f>
        <v>0</v>
      </c>
      <c r="H1405" s="1"/>
      <c r="I1405" s="306">
        <f t="shared" ref="I1405:I1407" si="1275">I83+I193+I303+I413+I523+I633+I744+I854+I964+I1074+I1184+I1294</f>
        <v>0</v>
      </c>
      <c r="J1405" s="147"/>
      <c r="K1405" s="2">
        <f>K83+K193+K303+K413+K523+K633+K744+K854+K964+K1074+K1184+K1294</f>
        <v>0</v>
      </c>
      <c r="L1405" s="147"/>
      <c r="M1405" s="308">
        <f t="shared" ref="M1405:N1407" si="1276">M83+M193+M303+M413+M523+M633+M744+M854+M964+M1074+M1184+M1294</f>
        <v>0</v>
      </c>
      <c r="N1405" s="307">
        <f t="shared" si="1276"/>
        <v>0</v>
      </c>
      <c r="O1405" s="86"/>
      <c r="P1405" s="2"/>
      <c r="Q1405" s="1"/>
      <c r="R1405" s="1"/>
      <c r="S1405" s="119"/>
      <c r="T1405" s="1"/>
      <c r="U1405" s="119"/>
      <c r="V1405" s="41"/>
      <c r="W1405" s="1"/>
    </row>
    <row r="1406" spans="1:23" s="95" customFormat="1" ht="14.25" customHeight="1">
      <c r="A1406" s="367"/>
      <c r="B1406" s="379"/>
      <c r="C1406" s="362"/>
      <c r="D1406" s="349"/>
      <c r="E1406" s="2" t="s">
        <v>2</v>
      </c>
      <c r="F1406" s="2"/>
      <c r="G1406" s="304">
        <f t="shared" si="1274"/>
        <v>0</v>
      </c>
      <c r="H1406" s="1"/>
      <c r="I1406" s="306">
        <f t="shared" si="1275"/>
        <v>0</v>
      </c>
      <c r="J1406" s="147"/>
      <c r="K1406" s="2">
        <f>K84+K194+K304+K414+K524+K634+K745+K855+K965+K1075+K1185+K1295</f>
        <v>0</v>
      </c>
      <c r="L1406" s="147"/>
      <c r="M1406" s="308">
        <f t="shared" si="1276"/>
        <v>0</v>
      </c>
      <c r="N1406" s="307">
        <f t="shared" si="1276"/>
        <v>0</v>
      </c>
      <c r="O1406" s="86"/>
      <c r="P1406" s="2"/>
      <c r="Q1406" s="1"/>
      <c r="R1406" s="1"/>
      <c r="S1406" s="119"/>
      <c r="T1406" s="1"/>
      <c r="U1406" s="119">
        <v>810.42</v>
      </c>
      <c r="V1406" s="37">
        <f>ROUND(P1406*U1406,2)</f>
        <v>0</v>
      </c>
      <c r="W1406" s="37">
        <f>ROUND(V1406*1.18,2)</f>
        <v>0</v>
      </c>
    </row>
    <row r="1407" spans="1:23" s="95" customFormat="1" ht="14.25" customHeight="1">
      <c r="A1407" s="367"/>
      <c r="B1407" s="379"/>
      <c r="C1407" s="362"/>
      <c r="D1407" s="349"/>
      <c r="E1407" s="2" t="s">
        <v>3</v>
      </c>
      <c r="F1407" s="2"/>
      <c r="G1407" s="304">
        <f t="shared" si="1274"/>
        <v>0</v>
      </c>
      <c r="H1407" s="1"/>
      <c r="I1407" s="306">
        <f t="shared" si="1275"/>
        <v>0</v>
      </c>
      <c r="J1407" s="147"/>
      <c r="K1407" s="2">
        <f>K85+K195+K305+K415+K525+K635+K746+K856+K966+K1076+K1186+K1296</f>
        <v>0</v>
      </c>
      <c r="L1407" s="147"/>
      <c r="M1407" s="308">
        <f t="shared" si="1276"/>
        <v>0</v>
      </c>
      <c r="N1407" s="307">
        <f t="shared" si="1276"/>
        <v>0</v>
      </c>
      <c r="O1407" s="86"/>
      <c r="P1407" s="2"/>
      <c r="Q1407" s="1"/>
      <c r="R1407" s="1"/>
      <c r="S1407" s="119"/>
      <c r="T1407" s="1"/>
      <c r="U1407" s="119"/>
      <c r="V1407" s="41"/>
      <c r="W1407" s="1"/>
    </row>
    <row r="1408" spans="1:23" s="95" customFormat="1" ht="14.25" customHeight="1">
      <c r="A1408" s="367"/>
      <c r="B1408" s="379"/>
      <c r="C1408" s="362"/>
      <c r="D1408" s="349"/>
      <c r="E1408" s="2" t="s">
        <v>29</v>
      </c>
      <c r="F1408" s="2"/>
      <c r="G1408" s="1">
        <f>SUM(G1404:G1407)</f>
        <v>0</v>
      </c>
      <c r="H1408" s="303"/>
      <c r="I1408" s="1">
        <f>SUM(I1404:I1407)</f>
        <v>0</v>
      </c>
      <c r="J1408" s="303"/>
      <c r="K1408" s="1">
        <f>SUM(K1404:K1407)</f>
        <v>0</v>
      </c>
      <c r="L1408" s="303"/>
      <c r="M1408" s="1">
        <f>SUM(M1404:M1407)</f>
        <v>0</v>
      </c>
      <c r="N1408" s="1">
        <f>SUM(N1404:N1407)</f>
        <v>0</v>
      </c>
      <c r="O1408" s="86"/>
      <c r="P1408" s="2"/>
      <c r="Q1408" s="1"/>
      <c r="R1408" s="1"/>
      <c r="S1408" s="119"/>
      <c r="T1408" s="1"/>
      <c r="U1408" s="119"/>
      <c r="V1408" s="41"/>
      <c r="W1408" s="1"/>
    </row>
    <row r="1409" spans="1:23" s="95" customFormat="1" ht="14.25" customHeight="1">
      <c r="A1409" s="367"/>
      <c r="B1409" s="379"/>
      <c r="C1409" s="362"/>
      <c r="D1409" s="349" t="s">
        <v>136</v>
      </c>
      <c r="E1409" s="2" t="s">
        <v>0</v>
      </c>
      <c r="F1409" s="2"/>
      <c r="G1409" s="304">
        <f>G87+G197+G307+G417+G527+G637+G748+G858+G968+G1078+G1188+G1298</f>
        <v>0</v>
      </c>
      <c r="H1409" s="1"/>
      <c r="I1409" s="306">
        <f>I87+I197+I307+I417+I527+I637+I748+I858+I968+I1078+I1188+I1298</f>
        <v>0</v>
      </c>
      <c r="J1409" s="147"/>
      <c r="K1409" s="2">
        <f>K87+K197+K307+K417+K527+K637+K748+K858+K968+K1078+K1188+K1298</f>
        <v>0</v>
      </c>
      <c r="L1409" s="147"/>
      <c r="M1409" s="308">
        <f>M87+M197+M307+M417+M527+M637+M748+M858+M968+M1078+M1188+M1298</f>
        <v>0</v>
      </c>
      <c r="N1409" s="307">
        <f>N87+N197+N307+N417+N527+N637+N748+N858+N968+N1078+N1188+N1298</f>
        <v>0</v>
      </c>
      <c r="O1409" s="86"/>
      <c r="P1409" s="2"/>
      <c r="Q1409" s="1"/>
      <c r="R1409" s="1"/>
      <c r="S1409" s="119"/>
      <c r="T1409" s="1"/>
      <c r="U1409" s="119"/>
      <c r="V1409" s="41"/>
      <c r="W1409" s="1"/>
    </row>
    <row r="1410" spans="1:23" s="95" customFormat="1" ht="14.25" customHeight="1">
      <c r="A1410" s="367"/>
      <c r="B1410" s="379"/>
      <c r="C1410" s="362"/>
      <c r="D1410" s="349"/>
      <c r="E1410" s="2" t="s">
        <v>1</v>
      </c>
      <c r="F1410" s="2"/>
      <c r="G1410" s="304">
        <f t="shared" ref="G1410:G1412" si="1277">G88+G198+G308+G418+G528+G638+G749+G859+G969+G1079+G1189+G1299</f>
        <v>0</v>
      </c>
      <c r="H1410" s="1"/>
      <c r="I1410" s="306">
        <f t="shared" ref="I1410:I1412" si="1278">I88+I198+I308+I418+I528+I638+I749+I859+I969+I1079+I1189+I1299</f>
        <v>0</v>
      </c>
      <c r="J1410" s="147"/>
      <c r="K1410" s="2">
        <f>K88+K198+K308+K418+K528+K638+K749+K859+K969+K1079+K1189+K1299</f>
        <v>0</v>
      </c>
      <c r="L1410" s="147"/>
      <c r="M1410" s="308">
        <f t="shared" ref="M1410:N1412" si="1279">M88+M198+M308+M418+M528+M638+M749+M859+M969+M1079+M1189+M1299</f>
        <v>0</v>
      </c>
      <c r="N1410" s="307">
        <f t="shared" si="1279"/>
        <v>0</v>
      </c>
      <c r="O1410" s="86"/>
      <c r="P1410" s="2"/>
      <c r="Q1410" s="1"/>
      <c r="R1410" s="1"/>
      <c r="S1410" s="119"/>
      <c r="T1410" s="1"/>
      <c r="U1410" s="119"/>
      <c r="V1410" s="41"/>
      <c r="W1410" s="1"/>
    </row>
    <row r="1411" spans="1:23" s="95" customFormat="1" ht="14.25" customHeight="1">
      <c r="A1411" s="367"/>
      <c r="B1411" s="379"/>
      <c r="C1411" s="362"/>
      <c r="D1411" s="349"/>
      <c r="E1411" s="2" t="s">
        <v>2</v>
      </c>
      <c r="F1411" s="2"/>
      <c r="G1411" s="304">
        <f t="shared" si="1277"/>
        <v>0</v>
      </c>
      <c r="H1411" s="1"/>
      <c r="I1411" s="306">
        <f t="shared" si="1278"/>
        <v>0</v>
      </c>
      <c r="J1411" s="147"/>
      <c r="K1411" s="2">
        <f>K89+K199+K309+K419+K529+K639+K750+K860+K970+K1080+K1190+K1300</f>
        <v>0</v>
      </c>
      <c r="L1411" s="147"/>
      <c r="M1411" s="308">
        <f t="shared" si="1279"/>
        <v>0</v>
      </c>
      <c r="N1411" s="307">
        <f t="shared" si="1279"/>
        <v>0</v>
      </c>
      <c r="O1411" s="86"/>
      <c r="P1411" s="2"/>
      <c r="Q1411" s="1"/>
      <c r="R1411" s="1"/>
      <c r="S1411" s="119"/>
      <c r="T1411" s="1"/>
      <c r="U1411" s="119">
        <v>1649.4</v>
      </c>
      <c r="V1411" s="37">
        <f>ROUND(P1411*U1411,2)</f>
        <v>0</v>
      </c>
      <c r="W1411" s="37">
        <f>ROUND(V1411*1.18,2)</f>
        <v>0</v>
      </c>
    </row>
    <row r="1412" spans="1:23" s="95" customFormat="1" ht="14.25" customHeight="1">
      <c r="A1412" s="367"/>
      <c r="B1412" s="379"/>
      <c r="C1412" s="362"/>
      <c r="D1412" s="349"/>
      <c r="E1412" s="2" t="s">
        <v>3</v>
      </c>
      <c r="F1412" s="2"/>
      <c r="G1412" s="304">
        <f t="shared" si="1277"/>
        <v>0</v>
      </c>
      <c r="H1412" s="1"/>
      <c r="I1412" s="306">
        <f t="shared" si="1278"/>
        <v>0</v>
      </c>
      <c r="J1412" s="147"/>
      <c r="K1412" s="2">
        <f>K90+K200+K310+K420+K530+K640+K751+K861+K971+K1081+K1191+K1301</f>
        <v>0</v>
      </c>
      <c r="L1412" s="147"/>
      <c r="M1412" s="308">
        <f t="shared" si="1279"/>
        <v>0</v>
      </c>
      <c r="N1412" s="307">
        <f t="shared" si="1279"/>
        <v>0</v>
      </c>
      <c r="O1412" s="86"/>
      <c r="P1412" s="2"/>
      <c r="Q1412" s="1"/>
      <c r="R1412" s="1"/>
      <c r="S1412" s="119"/>
      <c r="T1412" s="1"/>
      <c r="U1412" s="119"/>
      <c r="V1412" s="41"/>
      <c r="W1412" s="1"/>
    </row>
    <row r="1413" spans="1:23" s="95" customFormat="1" ht="14.25" customHeight="1">
      <c r="A1413" s="367"/>
      <c r="B1413" s="379"/>
      <c r="C1413" s="363"/>
      <c r="D1413" s="349"/>
      <c r="E1413" s="2" t="s">
        <v>29</v>
      </c>
      <c r="F1413" s="2"/>
      <c r="G1413" s="1">
        <f>SUM(G1409:G1412)</f>
        <v>0</v>
      </c>
      <c r="H1413" s="303"/>
      <c r="I1413" s="1">
        <f>SUM(I1409:I1412)</f>
        <v>0</v>
      </c>
      <c r="J1413" s="303"/>
      <c r="K1413" s="1">
        <f>SUM(K1409:K1412)</f>
        <v>0</v>
      </c>
      <c r="L1413" s="303"/>
      <c r="M1413" s="1">
        <f>SUM(M1409:M1412)</f>
        <v>0</v>
      </c>
      <c r="N1413" s="1">
        <f>SUM(N1409:N1412)</f>
        <v>0</v>
      </c>
      <c r="O1413" s="86"/>
      <c r="P1413" s="2"/>
      <c r="Q1413" s="119"/>
      <c r="R1413" s="1"/>
      <c r="S1413" s="119"/>
      <c r="T1413" s="1"/>
      <c r="U1413" s="119"/>
      <c r="V1413" s="41"/>
      <c r="W1413" s="1"/>
    </row>
    <row r="1414" spans="1:23" s="33" customFormat="1" ht="14.25" customHeight="1">
      <c r="A1414" s="367"/>
      <c r="B1414" s="379"/>
      <c r="C1414" s="382" t="s">
        <v>216</v>
      </c>
      <c r="D1414" s="385" t="s">
        <v>137</v>
      </c>
      <c r="E1414" s="2" t="s">
        <v>0</v>
      </c>
      <c r="F1414" s="121"/>
      <c r="G1414" s="2">
        <f>G92+G202+G312+G422+G532+G642+G753+G863+G973+G1083+G1193+G1303</f>
        <v>0</v>
      </c>
      <c r="H1414" s="1"/>
      <c r="I1414" s="306">
        <f>I92+I202+I312+I422+I532+I642+I753+I863+I973+I1083+I1193+I1303</f>
        <v>0</v>
      </c>
      <c r="J1414" s="1"/>
      <c r="K1414" s="1"/>
      <c r="L1414" s="45">
        <v>1427.53</v>
      </c>
      <c r="M1414" s="308">
        <f>M92+M202+M312+M422+M532+M642+M753+M863+M973+M1083+M1193+M1303</f>
        <v>0</v>
      </c>
      <c r="N1414" s="307">
        <f>N92+N202+N312+N422+N532+N642+N753+N863+N973+N1083+N1193+N1303</f>
        <v>0</v>
      </c>
      <c r="O1414" s="87"/>
      <c r="P1414" s="119"/>
      <c r="Q1414" s="119">
        <v>523626.91</v>
      </c>
      <c r="R1414" s="37">
        <f t="shared" ref="R1414:R1415" si="1280">ROUND((P1414*Q1414)*1.18,2)</f>
        <v>0</v>
      </c>
      <c r="S1414" s="119">
        <v>0</v>
      </c>
      <c r="T1414" s="41">
        <v>0</v>
      </c>
      <c r="U1414" s="45">
        <v>0</v>
      </c>
      <c r="V1414" s="37">
        <f>ROUND(P1414*U1414,2)</f>
        <v>0</v>
      </c>
      <c r="W1414" s="37">
        <f t="shared" ref="W1414:W1415" si="1281">R1414</f>
        <v>0</v>
      </c>
    </row>
    <row r="1415" spans="1:23" s="33" customFormat="1" ht="14.25" customHeight="1">
      <c r="A1415" s="367"/>
      <c r="B1415" s="379"/>
      <c r="C1415" s="383"/>
      <c r="D1415" s="380"/>
      <c r="E1415" s="2" t="s">
        <v>1</v>
      </c>
      <c r="F1415" s="121"/>
      <c r="G1415" s="2">
        <f>G93+G203+G313+G423+G533+G643+G754+G864+G974+G1084+G1194+G1304</f>
        <v>0</v>
      </c>
      <c r="H1415" s="1"/>
      <c r="I1415" s="306">
        <f t="shared" ref="I1415:I1417" si="1282">I93+I203+I313+I423+I533+I643+I754+I864+I974+I1084+I1194+I1304</f>
        <v>0</v>
      </c>
      <c r="J1415" s="1"/>
      <c r="K1415" s="1"/>
      <c r="L1415" s="46">
        <v>1427.53</v>
      </c>
      <c r="M1415" s="308">
        <f t="shared" ref="M1415:N1417" si="1283">M93+M203+M313+M423+M533+M643+M754+M864+M974+M1084+M1194+M1304</f>
        <v>0</v>
      </c>
      <c r="N1415" s="307">
        <f t="shared" si="1283"/>
        <v>0</v>
      </c>
      <c r="O1415" s="87"/>
      <c r="P1415" s="119"/>
      <c r="Q1415" s="119">
        <v>531211.15</v>
      </c>
      <c r="R1415" s="37">
        <f t="shared" si="1280"/>
        <v>0</v>
      </c>
      <c r="S1415" s="119">
        <v>0</v>
      </c>
      <c r="T1415" s="41">
        <v>0</v>
      </c>
      <c r="U1415" s="46">
        <v>0</v>
      </c>
      <c r="V1415" s="37">
        <f t="shared" ref="V1415" si="1284">ROUND(P1415*U1415,2)</f>
        <v>0</v>
      </c>
      <c r="W1415" s="37">
        <f t="shared" si="1281"/>
        <v>0</v>
      </c>
    </row>
    <row r="1416" spans="1:23" s="33" customFormat="1" ht="14.25" customHeight="1">
      <c r="A1416" s="367"/>
      <c r="B1416" s="379"/>
      <c r="C1416" s="383"/>
      <c r="D1416" s="380"/>
      <c r="E1416" s="2" t="s">
        <v>2</v>
      </c>
      <c r="F1416" s="121"/>
      <c r="G1416" s="2">
        <f>G94+G204+G314+G424+G534+G644+G755+G865+G975+G1085+G1195+G1305</f>
        <v>0</v>
      </c>
      <c r="H1416" s="1"/>
      <c r="I1416" s="306">
        <f t="shared" si="1282"/>
        <v>0</v>
      </c>
      <c r="J1416" s="1"/>
      <c r="K1416" s="1"/>
      <c r="L1416" s="45">
        <v>1427.53</v>
      </c>
      <c r="M1416" s="308">
        <f t="shared" si="1283"/>
        <v>0</v>
      </c>
      <c r="N1416" s="307">
        <f t="shared" si="1283"/>
        <v>0</v>
      </c>
      <c r="O1416" s="87"/>
      <c r="P1416" s="119"/>
      <c r="Q1416" s="119">
        <v>943149.53</v>
      </c>
      <c r="R1416" s="37">
        <f>ROUND((P1416*Q1416)*1.18,2)</f>
        <v>0</v>
      </c>
      <c r="S1416" s="119"/>
      <c r="T1416" s="37">
        <f>ROUND(P1416*S1416,2)</f>
        <v>0</v>
      </c>
      <c r="U1416" s="46">
        <v>0</v>
      </c>
      <c r="V1416" s="37"/>
      <c r="W1416" s="37">
        <f>R1416</f>
        <v>0</v>
      </c>
    </row>
    <row r="1417" spans="1:23" s="33" customFormat="1" ht="14.25" customHeight="1">
      <c r="A1417" s="367"/>
      <c r="B1417" s="379"/>
      <c r="C1417" s="383"/>
      <c r="D1417" s="380"/>
      <c r="E1417" s="2" t="s">
        <v>3</v>
      </c>
      <c r="F1417" s="121"/>
      <c r="G1417" s="2">
        <f>G95+G205+G315+G425+G535+G645+G756+G866+G976+G1086+G1196+G1306</f>
        <v>0</v>
      </c>
      <c r="H1417" s="1"/>
      <c r="I1417" s="306">
        <f t="shared" si="1282"/>
        <v>0</v>
      </c>
      <c r="J1417" s="1"/>
      <c r="K1417" s="1"/>
      <c r="L1417" s="46">
        <v>1427.53</v>
      </c>
      <c r="M1417" s="308">
        <f t="shared" si="1283"/>
        <v>0</v>
      </c>
      <c r="N1417" s="307">
        <f t="shared" si="1283"/>
        <v>0</v>
      </c>
      <c r="O1417" s="87"/>
      <c r="P1417" s="119"/>
      <c r="Q1417" s="119">
        <v>1991941.02</v>
      </c>
      <c r="R1417" s="37">
        <f t="shared" ref="R1417" si="1285">ROUND((P1417*Q1417)*1.18,2)</f>
        <v>0</v>
      </c>
      <c r="S1417" s="1">
        <v>0</v>
      </c>
      <c r="T1417" s="41">
        <v>0</v>
      </c>
      <c r="U1417" s="46">
        <v>0</v>
      </c>
      <c r="V1417" s="37">
        <f t="shared" ref="V1417" si="1286">ROUND(P1417*U1417,2)</f>
        <v>0</v>
      </c>
      <c r="W1417" s="37">
        <f t="shared" ref="W1417" si="1287">R1417</f>
        <v>0</v>
      </c>
    </row>
    <row r="1418" spans="1:23" s="34" customFormat="1" ht="14.25" customHeight="1">
      <c r="A1418" s="367"/>
      <c r="B1418" s="379"/>
      <c r="C1418" s="383"/>
      <c r="D1418" s="381"/>
      <c r="E1418" s="40" t="s">
        <v>29</v>
      </c>
      <c r="F1418" s="2"/>
      <c r="G1418" s="1">
        <f>SUM(G1414:G1417)</f>
        <v>0</v>
      </c>
      <c r="H1418" s="303"/>
      <c r="I1418" s="1">
        <f>SUM(I1414:I1417)</f>
        <v>0</v>
      </c>
      <c r="J1418" s="303"/>
      <c r="K1418" s="1">
        <f>SUM(K1414:K1417)</f>
        <v>0</v>
      </c>
      <c r="L1418" s="303"/>
      <c r="M1418" s="1">
        <f>SUM(M1414:M1417)</f>
        <v>0</v>
      </c>
      <c r="N1418" s="1">
        <f>SUM(N1414:N1417)</f>
        <v>0</v>
      </c>
      <c r="O1418" s="86"/>
      <c r="P1418" s="119"/>
      <c r="Q1418" s="119" t="s">
        <v>135</v>
      </c>
      <c r="R1418" s="1">
        <f t="shared" ref="R1418" si="1288">R1414+R1415+R1416+R1417</f>
        <v>0</v>
      </c>
      <c r="S1418" s="1" t="s">
        <v>135</v>
      </c>
      <c r="T1418" s="1">
        <f t="shared" ref="T1418" si="1289">T1414+T1415+T1416+T1417</f>
        <v>0</v>
      </c>
      <c r="U1418" s="1" t="s">
        <v>135</v>
      </c>
      <c r="V1418" s="41">
        <f>V1414+V1415+V1416+V1417</f>
        <v>0</v>
      </c>
      <c r="W1418" s="1">
        <f t="shared" ref="W1418" si="1290">W1414+W1415+W1416+W1417</f>
        <v>0</v>
      </c>
    </row>
    <row r="1419" spans="1:23" s="33" customFormat="1" ht="14.25" customHeight="1">
      <c r="A1419" s="367"/>
      <c r="B1419" s="380"/>
      <c r="C1419" s="383"/>
      <c r="D1419" s="385" t="s">
        <v>136</v>
      </c>
      <c r="E1419" s="2" t="s">
        <v>0</v>
      </c>
      <c r="F1419" s="121"/>
      <c r="G1419" s="304">
        <f>G97+G207+G317+G427+G537+G647+G758+G868+G978+G1088+G1198+G1308</f>
        <v>0</v>
      </c>
      <c r="H1419" s="1"/>
      <c r="I1419" s="306">
        <f>I97+I207+I317+I427+I537+I647+I758+I868+I978+I1088+I1198+I1308</f>
        <v>0</v>
      </c>
      <c r="J1419" s="1"/>
      <c r="K1419" s="1"/>
      <c r="L1419" s="45">
        <v>2681.76</v>
      </c>
      <c r="M1419" s="308">
        <f>M97+M207+M317+M427+M537+M647+M758+M868+M978+M1088+M1198+M1308</f>
        <v>0</v>
      </c>
      <c r="N1419" s="307">
        <f>N97+N207+N317+N427+N537+N647+N758+N868+N978+N1088+N1198+N1308</f>
        <v>0</v>
      </c>
      <c r="O1419" s="87"/>
      <c r="P1419" s="119"/>
      <c r="Q1419" s="119">
        <v>523626.91</v>
      </c>
      <c r="R1419" s="37">
        <f t="shared" ref="R1419:R1420" si="1291">ROUND((P1419*Q1419)*1.18,2)</f>
        <v>0</v>
      </c>
      <c r="S1419" s="119">
        <v>0</v>
      </c>
      <c r="T1419" s="41">
        <v>0</v>
      </c>
      <c r="U1419" s="45">
        <v>0</v>
      </c>
      <c r="V1419" s="37">
        <f>ROUND(P1419*U1419,2)</f>
        <v>0</v>
      </c>
      <c r="W1419" s="37">
        <f t="shared" ref="W1419:W1420" si="1292">R1419</f>
        <v>0</v>
      </c>
    </row>
    <row r="1420" spans="1:23" s="33" customFormat="1" ht="14.25" customHeight="1">
      <c r="A1420" s="367"/>
      <c r="B1420" s="380"/>
      <c r="C1420" s="383"/>
      <c r="D1420" s="380"/>
      <c r="E1420" s="2" t="s">
        <v>1</v>
      </c>
      <c r="F1420" s="121"/>
      <c r="G1420" s="304">
        <f t="shared" ref="G1420:G1422" si="1293">G98+G208+G318+G428+G538+G648+G759+G869+G979+G1089+G1199+G1309</f>
        <v>0</v>
      </c>
      <c r="H1420" s="1"/>
      <c r="I1420" s="306">
        <f t="shared" ref="I1420:I1422" si="1294">I98+I208+I318+I428+I538+I648+I759+I869+I979+I1089+I1199+I1309</f>
        <v>0</v>
      </c>
      <c r="J1420" s="1"/>
      <c r="K1420" s="1"/>
      <c r="L1420" s="46">
        <v>2681.76</v>
      </c>
      <c r="M1420" s="308">
        <f t="shared" ref="M1420:N1422" si="1295">M98+M208+M318+M428+M538+M648+M759+M869+M979+M1089+M1199+M1309</f>
        <v>0</v>
      </c>
      <c r="N1420" s="307">
        <f t="shared" si="1295"/>
        <v>0</v>
      </c>
      <c r="O1420" s="87"/>
      <c r="P1420" s="119"/>
      <c r="Q1420" s="119">
        <v>531211.15</v>
      </c>
      <c r="R1420" s="37">
        <f t="shared" si="1291"/>
        <v>0</v>
      </c>
      <c r="S1420" s="119">
        <v>0</v>
      </c>
      <c r="T1420" s="41">
        <v>0</v>
      </c>
      <c r="U1420" s="46">
        <v>0</v>
      </c>
      <c r="V1420" s="37">
        <f t="shared" ref="V1420" si="1296">ROUND(P1420*U1420,2)</f>
        <v>0</v>
      </c>
      <c r="W1420" s="37">
        <f t="shared" si="1292"/>
        <v>0</v>
      </c>
    </row>
    <row r="1421" spans="1:23" s="33" customFormat="1" ht="14.25" customHeight="1">
      <c r="A1421" s="367"/>
      <c r="B1421" s="380"/>
      <c r="C1421" s="383"/>
      <c r="D1421" s="380"/>
      <c r="E1421" s="2" t="s">
        <v>2</v>
      </c>
      <c r="F1421" s="121"/>
      <c r="G1421" s="304">
        <f t="shared" si="1293"/>
        <v>0</v>
      </c>
      <c r="H1421" s="1"/>
      <c r="I1421" s="306">
        <f t="shared" si="1294"/>
        <v>0</v>
      </c>
      <c r="J1421" s="1"/>
      <c r="K1421" s="1"/>
      <c r="L1421" s="45">
        <v>2681.76</v>
      </c>
      <c r="M1421" s="308">
        <f t="shared" si="1295"/>
        <v>0</v>
      </c>
      <c r="N1421" s="307">
        <f t="shared" si="1295"/>
        <v>0</v>
      </c>
      <c r="O1421" s="87"/>
      <c r="P1421" s="119"/>
      <c r="Q1421" s="119">
        <v>943149.53</v>
      </c>
      <c r="R1421" s="37">
        <f>ROUND((P1421*Q1421)*1.18,2)</f>
        <v>0</v>
      </c>
      <c r="S1421" s="119"/>
      <c r="T1421" s="37">
        <f>ROUND(P1421*S1421,2)</f>
        <v>0</v>
      </c>
      <c r="U1421" s="46">
        <v>0</v>
      </c>
      <c r="V1421" s="37"/>
      <c r="W1421" s="37">
        <f>R1421</f>
        <v>0</v>
      </c>
    </row>
    <row r="1422" spans="1:23" s="33" customFormat="1" ht="14.25" customHeight="1">
      <c r="A1422" s="367"/>
      <c r="B1422" s="380"/>
      <c r="C1422" s="383"/>
      <c r="D1422" s="380"/>
      <c r="E1422" s="2" t="s">
        <v>3</v>
      </c>
      <c r="F1422" s="121"/>
      <c r="G1422" s="304">
        <f t="shared" si="1293"/>
        <v>3.5979999999999999</v>
      </c>
      <c r="H1422" s="1"/>
      <c r="I1422" s="306">
        <f t="shared" si="1294"/>
        <v>0</v>
      </c>
      <c r="J1422" s="1"/>
      <c r="K1422" s="1"/>
      <c r="L1422" s="46">
        <v>2681.76</v>
      </c>
      <c r="M1422" s="308">
        <f t="shared" si="1295"/>
        <v>11841.250000000002</v>
      </c>
      <c r="N1422" s="307">
        <f t="shared" si="1295"/>
        <v>11841.250000000002</v>
      </c>
      <c r="O1422" s="87"/>
      <c r="P1422" s="119"/>
      <c r="Q1422" s="119">
        <v>1991941.02</v>
      </c>
      <c r="R1422" s="37">
        <f t="shared" ref="R1422" si="1297">ROUND((P1422*Q1422)*1.18,2)</f>
        <v>0</v>
      </c>
      <c r="S1422" s="1">
        <v>0</v>
      </c>
      <c r="T1422" s="41">
        <v>0</v>
      </c>
      <c r="U1422" s="46">
        <v>0</v>
      </c>
      <c r="V1422" s="37">
        <f t="shared" ref="V1422" si="1298">ROUND(P1422*U1422,2)</f>
        <v>0</v>
      </c>
      <c r="W1422" s="37">
        <f t="shared" ref="W1422" si="1299">R1422</f>
        <v>0</v>
      </c>
    </row>
    <row r="1423" spans="1:23" s="34" customFormat="1" ht="14.25" customHeight="1">
      <c r="A1423" s="367"/>
      <c r="B1423" s="381"/>
      <c r="C1423" s="384"/>
      <c r="D1423" s="381"/>
      <c r="E1423" s="40" t="s">
        <v>29</v>
      </c>
      <c r="F1423" s="2"/>
      <c r="G1423" s="1">
        <f>SUM(G1419:G1422)</f>
        <v>3.5979999999999999</v>
      </c>
      <c r="H1423" s="303"/>
      <c r="I1423" s="1">
        <f>SUM(I1419:I1422)</f>
        <v>0</v>
      </c>
      <c r="J1423" s="303"/>
      <c r="K1423" s="1">
        <f>SUM(K1419:K1422)</f>
        <v>0</v>
      </c>
      <c r="L1423" s="303"/>
      <c r="M1423" s="1">
        <f>SUM(M1419:M1422)</f>
        <v>11841.250000000002</v>
      </c>
      <c r="N1423" s="1">
        <f>SUM(N1419:N1422)</f>
        <v>11841.250000000002</v>
      </c>
      <c r="O1423" s="86"/>
      <c r="P1423" s="119"/>
      <c r="Q1423" s="119" t="s">
        <v>135</v>
      </c>
      <c r="R1423" s="1">
        <f t="shared" ref="R1423" si="1300">R1419+R1420+R1421+R1422</f>
        <v>0</v>
      </c>
      <c r="S1423" s="1" t="s">
        <v>135</v>
      </c>
      <c r="T1423" s="1">
        <f t="shared" ref="T1423" si="1301">T1419+T1420+T1421+T1422</f>
        <v>0</v>
      </c>
      <c r="U1423" s="1" t="s">
        <v>135</v>
      </c>
      <c r="V1423" s="41">
        <f>V1419+V1420+V1421+V1422</f>
        <v>0</v>
      </c>
      <c r="W1423" s="1">
        <f t="shared" ref="W1423" si="1302">W1419+W1420+W1421+W1422</f>
        <v>0</v>
      </c>
    </row>
    <row r="1424" spans="1:23" s="33" customFormat="1" ht="14.25" customHeight="1">
      <c r="A1424" s="367"/>
      <c r="B1424" s="349" t="s">
        <v>138</v>
      </c>
      <c r="C1424" s="349"/>
      <c r="D1424" s="349"/>
      <c r="E1424" s="2" t="s">
        <v>0</v>
      </c>
      <c r="F1424" s="121"/>
      <c r="G1424" s="304">
        <f>G102+G212+G322+G432+G542+G652+G763+G873+G983+G1093+G1203+G1313</f>
        <v>0</v>
      </c>
      <c r="H1424" s="55"/>
      <c r="I1424" s="306">
        <f>I102+I212+I322+I432+I542+I652+I763+I873+I983+I1093+I1203+I1313</f>
        <v>0</v>
      </c>
      <c r="J1424" s="147">
        <v>0</v>
      </c>
      <c r="K1424" s="307"/>
      <c r="L1424" s="45">
        <v>0</v>
      </c>
      <c r="M1424" s="308">
        <f>M102+M212+M322+M432+M542+M652+M763+M873+M983+M1093+M1203+M1313</f>
        <v>0</v>
      </c>
      <c r="N1424" s="307">
        <f>N102+N212+N322+N432+N542+N652+N763+N873+N983+N1093+N1203+N1313</f>
        <v>0</v>
      </c>
      <c r="O1424" s="87"/>
      <c r="P1424" s="119"/>
      <c r="Q1424" s="119">
        <v>523626.91</v>
      </c>
      <c r="R1424" s="37">
        <f t="shared" ref="R1424:R1425" si="1303">ROUND((P1424*Q1424)*1.18,2)</f>
        <v>0</v>
      </c>
      <c r="S1424" s="119">
        <v>0</v>
      </c>
      <c r="T1424" s="41">
        <v>0</v>
      </c>
      <c r="U1424" s="45">
        <v>0</v>
      </c>
      <c r="V1424" s="37">
        <f>ROUND(P1424*U1424,2)</f>
        <v>0</v>
      </c>
      <c r="W1424" s="37">
        <f t="shared" ref="W1424:W1425" si="1304">R1424</f>
        <v>0</v>
      </c>
    </row>
    <row r="1425" spans="1:23" s="33" customFormat="1" ht="14.25" customHeight="1">
      <c r="A1425" s="367"/>
      <c r="B1425" s="349"/>
      <c r="C1425" s="349"/>
      <c r="D1425" s="349"/>
      <c r="E1425" s="2" t="s">
        <v>1</v>
      </c>
      <c r="F1425" s="121"/>
      <c r="G1425" s="304">
        <f t="shared" ref="G1425:G1427" si="1305">G103+G213+G323+G433+G543+G653+G764+G874+G984+G1094+G1204+G1314</f>
        <v>0</v>
      </c>
      <c r="H1425" s="55"/>
      <c r="I1425" s="306">
        <f t="shared" ref="I1425:I1427" si="1306">I103+I213+I323+I433+I543+I653+I764+I874+I984+I1094+I1204+I1314</f>
        <v>0</v>
      </c>
      <c r="J1425" s="147">
        <v>0</v>
      </c>
      <c r="K1425" s="2"/>
      <c r="L1425" s="46">
        <v>0</v>
      </c>
      <c r="M1425" s="308">
        <f t="shared" ref="M1425:N1427" si="1307">M103+M213+M323+M433+M543+M653+M764+M874+M984+M1094+M1204+M1314</f>
        <v>0</v>
      </c>
      <c r="N1425" s="307">
        <f t="shared" si="1307"/>
        <v>0</v>
      </c>
      <c r="O1425" s="87"/>
      <c r="P1425" s="119"/>
      <c r="Q1425" s="119">
        <v>531211.15</v>
      </c>
      <c r="R1425" s="37">
        <f t="shared" si="1303"/>
        <v>0</v>
      </c>
      <c r="S1425" s="119">
        <v>0</v>
      </c>
      <c r="T1425" s="41">
        <v>0</v>
      </c>
      <c r="U1425" s="46">
        <v>0</v>
      </c>
      <c r="V1425" s="37">
        <f t="shared" ref="V1425" si="1308">ROUND(P1425*U1425,2)</f>
        <v>0</v>
      </c>
      <c r="W1425" s="37">
        <f t="shared" si="1304"/>
        <v>0</v>
      </c>
    </row>
    <row r="1426" spans="1:23" s="33" customFormat="1" ht="14.25" customHeight="1">
      <c r="A1426" s="367"/>
      <c r="B1426" s="349"/>
      <c r="C1426" s="349"/>
      <c r="D1426" s="349"/>
      <c r="E1426" s="2" t="s">
        <v>2</v>
      </c>
      <c r="F1426" s="121"/>
      <c r="G1426" s="304">
        <f t="shared" si="1305"/>
        <v>4.5759999999999996</v>
      </c>
      <c r="H1426" s="55"/>
      <c r="I1426" s="306">
        <f t="shared" si="1306"/>
        <v>5414215.1100000013</v>
      </c>
      <c r="J1426" s="147"/>
      <c r="K1426" s="2"/>
      <c r="L1426" s="46">
        <v>0</v>
      </c>
      <c r="M1426" s="308">
        <f t="shared" si="1307"/>
        <v>0</v>
      </c>
      <c r="N1426" s="307">
        <f t="shared" si="1307"/>
        <v>5414215.1100000013</v>
      </c>
      <c r="O1426" s="87"/>
      <c r="P1426" s="119"/>
      <c r="Q1426" s="119">
        <v>943149.53</v>
      </c>
      <c r="R1426" s="37">
        <f>ROUND((P1426*Q1426)*1.18,2)</f>
        <v>0</v>
      </c>
      <c r="S1426" s="119"/>
      <c r="T1426" s="37">
        <f>ROUND(P1426*S1426,2)</f>
        <v>0</v>
      </c>
      <c r="U1426" s="46">
        <v>0</v>
      </c>
      <c r="V1426" s="37"/>
      <c r="W1426" s="37">
        <f>R1426</f>
        <v>0</v>
      </c>
    </row>
    <row r="1427" spans="1:23" s="33" customFormat="1" ht="14.25" customHeight="1">
      <c r="A1427" s="367"/>
      <c r="B1427" s="349"/>
      <c r="C1427" s="349"/>
      <c r="D1427" s="349"/>
      <c r="E1427" s="2" t="s">
        <v>3</v>
      </c>
      <c r="F1427" s="121"/>
      <c r="G1427" s="304">
        <f t="shared" si="1305"/>
        <v>0</v>
      </c>
      <c r="H1427" s="55"/>
      <c r="I1427" s="306">
        <f t="shared" si="1306"/>
        <v>0</v>
      </c>
      <c r="J1427" s="1">
        <v>0</v>
      </c>
      <c r="K1427" s="2"/>
      <c r="L1427" s="46">
        <v>0</v>
      </c>
      <c r="M1427" s="308">
        <f t="shared" si="1307"/>
        <v>0</v>
      </c>
      <c r="N1427" s="307">
        <f t="shared" si="1307"/>
        <v>0</v>
      </c>
      <c r="O1427" s="87"/>
      <c r="P1427" s="119"/>
      <c r="Q1427" s="119">
        <v>1991941.02</v>
      </c>
      <c r="R1427" s="37">
        <f t="shared" ref="R1427" si="1309">ROUND((P1427*Q1427)*1.18,2)</f>
        <v>0</v>
      </c>
      <c r="S1427" s="1">
        <v>0</v>
      </c>
      <c r="T1427" s="41">
        <v>0</v>
      </c>
      <c r="U1427" s="46">
        <v>0</v>
      </c>
      <c r="V1427" s="37">
        <f t="shared" ref="V1427" si="1310">ROUND(P1427*U1427,2)</f>
        <v>0</v>
      </c>
      <c r="W1427" s="37">
        <f t="shared" ref="W1427" si="1311">R1427</f>
        <v>0</v>
      </c>
    </row>
    <row r="1428" spans="1:23" s="34" customFormat="1" ht="14.25" customHeight="1">
      <c r="A1428" s="367"/>
      <c r="B1428" s="349"/>
      <c r="C1428" s="349"/>
      <c r="D1428" s="349"/>
      <c r="E1428" s="40" t="s">
        <v>29</v>
      </c>
      <c r="F1428" s="2"/>
      <c r="G1428" s="41">
        <f>SUM(G1424:G1427)</f>
        <v>4.5759999999999996</v>
      </c>
      <c r="H1428" s="303"/>
      <c r="I1428" s="1">
        <f>SUM(I1424:I1427)</f>
        <v>5414215.1100000013</v>
      </c>
      <c r="J1428" s="303"/>
      <c r="K1428" s="1">
        <f>SUM(K1424:K1427)</f>
        <v>0</v>
      </c>
      <c r="L1428" s="303"/>
      <c r="M1428" s="1">
        <f>SUM(M1424:M1427)</f>
        <v>0</v>
      </c>
      <c r="N1428" s="1">
        <f>SUM(N1424:N1427)</f>
        <v>5414215.1100000013</v>
      </c>
      <c r="O1428" s="86"/>
      <c r="P1428" s="119"/>
      <c r="Q1428" s="119" t="s">
        <v>135</v>
      </c>
      <c r="R1428" s="1">
        <f t="shared" ref="R1428" si="1312">R1424+R1425+R1426+R1427</f>
        <v>0</v>
      </c>
      <c r="S1428" s="1" t="s">
        <v>135</v>
      </c>
      <c r="T1428" s="1">
        <f t="shared" ref="T1428" si="1313">T1424+T1425+T1426+T1427</f>
        <v>0</v>
      </c>
      <c r="U1428" s="1" t="s">
        <v>135</v>
      </c>
      <c r="V1428" s="41">
        <f>V1424+V1425+V1426+V1427</f>
        <v>0</v>
      </c>
      <c r="W1428" s="1">
        <f t="shared" ref="W1428" si="1314">W1424+W1425+W1426+W1427</f>
        <v>0</v>
      </c>
    </row>
    <row r="1429" spans="1:23" s="33" customFormat="1" ht="14.25" customHeight="1">
      <c r="A1429" s="367"/>
      <c r="B1429" s="349" t="s">
        <v>139</v>
      </c>
      <c r="C1429" s="349"/>
      <c r="D1429" s="349"/>
      <c r="E1429" s="2" t="s">
        <v>0</v>
      </c>
      <c r="F1429" s="121"/>
      <c r="G1429" s="304">
        <f>G107+G217+G327+G437+G547+G657+G768+G878+G988+G1098+G1208+G1318</f>
        <v>0</v>
      </c>
      <c r="H1429" s="147">
        <v>0</v>
      </c>
      <c r="I1429" s="306">
        <f>I107+I217+I327+I437+I547+I657+I768+I878+I988+I1098+I1208+I1318</f>
        <v>0</v>
      </c>
      <c r="J1429" s="147"/>
      <c r="K1429" s="307">
        <f>K107+K217+K327+K437+K547+K657+K768+K878+K988+K1098+K1208+K1318</f>
        <v>0</v>
      </c>
      <c r="L1429" s="45">
        <v>0</v>
      </c>
      <c r="M1429" s="308">
        <f>M107+M217+M327+M437+M547+M657+M768+M878+M988+M1098+M1208+M1318</f>
        <v>0</v>
      </c>
      <c r="N1429" s="307">
        <f>N107+N217+N327+N437+N547+N657+N768+N878+N988+N1098+N1208+N1318</f>
        <v>0</v>
      </c>
      <c r="O1429" s="87"/>
      <c r="P1429" s="119"/>
      <c r="Q1429" s="119">
        <v>0</v>
      </c>
      <c r="R1429" s="1">
        <v>0</v>
      </c>
      <c r="S1429" s="119">
        <v>55.38</v>
      </c>
      <c r="T1429" s="37">
        <f t="shared" ref="T1429:T1430" si="1315">ROUND((P1429*S1429)*1.18,2)</f>
        <v>0</v>
      </c>
      <c r="U1429" s="45">
        <v>0</v>
      </c>
      <c r="V1429" s="37">
        <f>ROUND(P1429*U1429,2)</f>
        <v>0</v>
      </c>
      <c r="W1429" s="37">
        <f t="shared" ref="W1429:W1430" si="1316">T1429</f>
        <v>0</v>
      </c>
    </row>
    <row r="1430" spans="1:23" s="33" customFormat="1" ht="14.25" customHeight="1">
      <c r="A1430" s="367"/>
      <c r="B1430" s="349"/>
      <c r="C1430" s="349"/>
      <c r="D1430" s="349"/>
      <c r="E1430" s="2" t="s">
        <v>1</v>
      </c>
      <c r="F1430" s="121"/>
      <c r="G1430" s="304">
        <f t="shared" ref="G1430:G1432" si="1317">G108+G218+G328+G438+G548+G658+G769+G879+G989+G1099+G1209+G1319</f>
        <v>0</v>
      </c>
      <c r="H1430" s="147">
        <v>0</v>
      </c>
      <c r="I1430" s="306">
        <f t="shared" ref="I1430:I1432" si="1318">I108+I218+I328+I438+I548+I658+I769+I879+I989+I1099+I1209+I1319</f>
        <v>0</v>
      </c>
      <c r="J1430" s="147"/>
      <c r="K1430" s="307">
        <f t="shared" ref="K1430:K1432" si="1319">K108+K218+K328+K438+K548+K658+K769+K879+K989+K1099+K1209+K1319</f>
        <v>0</v>
      </c>
      <c r="L1430" s="46">
        <v>0</v>
      </c>
      <c r="M1430" s="308">
        <f t="shared" ref="M1430:N1432" si="1320">M108+M218+M328+M438+M548+M658+M769+M879+M989+M1099+M1209+M1319</f>
        <v>0</v>
      </c>
      <c r="N1430" s="307">
        <f t="shared" si="1320"/>
        <v>0</v>
      </c>
      <c r="O1430" s="87"/>
      <c r="P1430" s="119"/>
      <c r="Q1430" s="119">
        <v>0</v>
      </c>
      <c r="R1430" s="1">
        <v>0</v>
      </c>
      <c r="S1430" s="119">
        <v>128.41999999999999</v>
      </c>
      <c r="T1430" s="37">
        <f t="shared" si="1315"/>
        <v>0</v>
      </c>
      <c r="U1430" s="46">
        <v>0</v>
      </c>
      <c r="V1430" s="37">
        <f t="shared" ref="V1430:V1432" si="1321">ROUND(P1430*U1430,2)</f>
        <v>0</v>
      </c>
      <c r="W1430" s="37">
        <f t="shared" si="1316"/>
        <v>0</v>
      </c>
    </row>
    <row r="1431" spans="1:23" s="33" customFormat="1" ht="14.25" customHeight="1">
      <c r="A1431" s="367"/>
      <c r="B1431" s="349"/>
      <c r="C1431" s="349"/>
      <c r="D1431" s="349"/>
      <c r="E1431" s="2" t="s">
        <v>2</v>
      </c>
      <c r="F1431" s="121"/>
      <c r="G1431" s="304">
        <f t="shared" si="1317"/>
        <v>2611.3710000000001</v>
      </c>
      <c r="H1431" s="147">
        <v>0</v>
      </c>
      <c r="I1431" s="306">
        <f t="shared" si="1318"/>
        <v>0</v>
      </c>
      <c r="J1431" s="147"/>
      <c r="K1431" s="307">
        <f t="shared" si="1319"/>
        <v>1495377.5900000003</v>
      </c>
      <c r="L1431" s="46">
        <v>0</v>
      </c>
      <c r="M1431" s="308">
        <f t="shared" si="1320"/>
        <v>0</v>
      </c>
      <c r="N1431" s="307">
        <f t="shared" si="1320"/>
        <v>1495377.5900000003</v>
      </c>
      <c r="O1431" s="87"/>
      <c r="P1431" s="119"/>
      <c r="Q1431" s="119">
        <v>0</v>
      </c>
      <c r="R1431" s="37">
        <f>ROUND(P1431*Q1431,2)</f>
        <v>0</v>
      </c>
      <c r="S1431" s="119">
        <v>382.58</v>
      </c>
      <c r="T1431" s="37">
        <f>ROUND((P1431*S1431)*1.18,2)</f>
        <v>0</v>
      </c>
      <c r="U1431" s="46">
        <v>0</v>
      </c>
      <c r="V1431" s="37">
        <f t="shared" si="1321"/>
        <v>0</v>
      </c>
      <c r="W1431" s="37">
        <f>T1431</f>
        <v>0</v>
      </c>
    </row>
    <row r="1432" spans="1:23" s="33" customFormat="1" ht="14.25" customHeight="1">
      <c r="A1432" s="367"/>
      <c r="B1432" s="349"/>
      <c r="C1432" s="349"/>
      <c r="D1432" s="349"/>
      <c r="E1432" s="2" t="s">
        <v>3</v>
      </c>
      <c r="F1432" s="121"/>
      <c r="G1432" s="304">
        <f t="shared" si="1317"/>
        <v>0</v>
      </c>
      <c r="H1432" s="147">
        <v>0</v>
      </c>
      <c r="I1432" s="306">
        <f t="shared" si="1318"/>
        <v>0</v>
      </c>
      <c r="J1432" s="1"/>
      <c r="K1432" s="307">
        <f t="shared" si="1319"/>
        <v>0</v>
      </c>
      <c r="L1432" s="46">
        <v>0</v>
      </c>
      <c r="M1432" s="308">
        <f t="shared" si="1320"/>
        <v>0</v>
      </c>
      <c r="N1432" s="307">
        <f t="shared" si="1320"/>
        <v>0</v>
      </c>
      <c r="O1432" s="87"/>
      <c r="P1432" s="119"/>
      <c r="Q1432" s="119">
        <v>0</v>
      </c>
      <c r="R1432" s="1">
        <v>0</v>
      </c>
      <c r="S1432" s="1">
        <v>829.62</v>
      </c>
      <c r="T1432" s="37">
        <f>ROUND((P1432*S1432)*1.18,2)</f>
        <v>0</v>
      </c>
      <c r="U1432" s="46">
        <v>0</v>
      </c>
      <c r="V1432" s="37">
        <f t="shared" si="1321"/>
        <v>0</v>
      </c>
      <c r="W1432" s="37">
        <f t="shared" ref="W1432" si="1322">T1432</f>
        <v>0</v>
      </c>
    </row>
    <row r="1433" spans="1:23" s="34" customFormat="1" ht="14.25" customHeight="1">
      <c r="A1433" s="367"/>
      <c r="B1433" s="349"/>
      <c r="C1433" s="349"/>
      <c r="D1433" s="349"/>
      <c r="E1433" s="40" t="s">
        <v>29</v>
      </c>
      <c r="F1433" s="2"/>
      <c r="G1433" s="1">
        <f>SUM(G1429:G1432)</f>
        <v>2611.3710000000001</v>
      </c>
      <c r="H1433" s="303"/>
      <c r="I1433" s="1">
        <f>SUM(I1429:I1432)</f>
        <v>0</v>
      </c>
      <c r="J1433" s="303"/>
      <c r="K1433" s="1">
        <f>SUM(K1429:K1432)</f>
        <v>1495377.5900000003</v>
      </c>
      <c r="L1433" s="303"/>
      <c r="M1433" s="1">
        <f>SUM(M1429:M1432)</f>
        <v>0</v>
      </c>
      <c r="N1433" s="1">
        <f>SUM(N1429:N1432)</f>
        <v>1495377.5900000003</v>
      </c>
      <c r="O1433" s="86"/>
      <c r="P1433" s="119"/>
      <c r="Q1433" s="119" t="s">
        <v>135</v>
      </c>
      <c r="R1433" s="1">
        <f>R1429+R1430+R1431+R1432</f>
        <v>0</v>
      </c>
      <c r="S1433" s="1" t="s">
        <v>135</v>
      </c>
      <c r="T1433" s="1">
        <f t="shared" ref="T1433" si="1323">T1429+T1430+T1431+T1432</f>
        <v>0</v>
      </c>
      <c r="U1433" s="1" t="s">
        <v>135</v>
      </c>
      <c r="V1433" s="41">
        <f>V1429+V1430+V1431+V1432</f>
        <v>0</v>
      </c>
      <c r="W1433" s="1">
        <f t="shared" ref="W1433" si="1324">W1429+W1430+W1431+W1432</f>
        <v>0</v>
      </c>
    </row>
    <row r="1434" spans="1:23" s="33" customFormat="1" ht="14.25" customHeight="1">
      <c r="A1434" s="367"/>
      <c r="B1434" s="349" t="s">
        <v>28</v>
      </c>
      <c r="C1434" s="349"/>
      <c r="D1434" s="349"/>
      <c r="E1434" s="2" t="s">
        <v>0</v>
      </c>
      <c r="F1434" s="121"/>
      <c r="G1434" s="304">
        <f>G112+G222+G332+G442+G552+G662+G773+G883+G993+G1103+G1213+G1323</f>
        <v>0</v>
      </c>
      <c r="H1434" s="147">
        <v>0</v>
      </c>
      <c r="I1434" s="306"/>
      <c r="J1434" s="147">
        <v>0</v>
      </c>
      <c r="K1434" s="2"/>
      <c r="L1434" s="45"/>
      <c r="M1434" s="308">
        <f>M112+M222+M332+M442+M552+M662+M773+M883+M993+M1103+M1213+M1323</f>
        <v>0</v>
      </c>
      <c r="N1434" s="307">
        <f>N112+N222+N332+N442+N552+N662+N773+N883+N993+N1103+N1213+N1323</f>
        <v>0</v>
      </c>
      <c r="O1434" s="87"/>
      <c r="P1434" s="119"/>
      <c r="Q1434" s="119">
        <v>0</v>
      </c>
      <c r="R1434" s="1">
        <v>0</v>
      </c>
      <c r="S1434" s="119">
        <v>0</v>
      </c>
      <c r="T1434" s="41">
        <v>0</v>
      </c>
      <c r="U1434" s="45">
        <v>960.74</v>
      </c>
      <c r="V1434" s="37">
        <f>ROUND(P1434*U1434,2)</f>
        <v>0</v>
      </c>
      <c r="W1434" s="37">
        <f>ROUND(V1434*1.18,2)</f>
        <v>0</v>
      </c>
    </row>
    <row r="1435" spans="1:23" s="33" customFormat="1" ht="14.25" customHeight="1">
      <c r="A1435" s="367"/>
      <c r="B1435" s="349"/>
      <c r="C1435" s="349"/>
      <c r="D1435" s="349"/>
      <c r="E1435" s="2" t="s">
        <v>1</v>
      </c>
      <c r="F1435" s="121"/>
      <c r="G1435" s="304">
        <f t="shared" ref="G1435:G1437" si="1325">G113+G223+G333+G443+G553+G663+G774+G884+G994+G1104+G1214+G1324</f>
        <v>0</v>
      </c>
      <c r="H1435" s="147">
        <v>0</v>
      </c>
      <c r="I1435" s="306"/>
      <c r="J1435" s="147">
        <v>0</v>
      </c>
      <c r="K1435" s="2"/>
      <c r="L1435" s="46"/>
      <c r="M1435" s="308">
        <f t="shared" ref="M1435:N1437" si="1326">M113+M223+M333+M443+M553+M663+M774+M884+M994+M1104+M1214+M1324</f>
        <v>0</v>
      </c>
      <c r="N1435" s="307">
        <f t="shared" si="1326"/>
        <v>0</v>
      </c>
      <c r="O1435" s="87"/>
      <c r="P1435" s="119"/>
      <c r="Q1435" s="119">
        <v>0</v>
      </c>
      <c r="R1435" s="1">
        <v>0</v>
      </c>
      <c r="S1435" s="119">
        <v>0</v>
      </c>
      <c r="T1435" s="41">
        <v>0</v>
      </c>
      <c r="U1435" s="46">
        <v>1098.97</v>
      </c>
      <c r="V1435" s="37">
        <f t="shared" ref="V1435:V1437" si="1327">ROUND(P1435*U1435,2)</f>
        <v>0</v>
      </c>
      <c r="W1435" s="37">
        <f t="shared" ref="W1435:W1437" si="1328">ROUND(V1435*1.18,2)</f>
        <v>0</v>
      </c>
    </row>
    <row r="1436" spans="1:23" s="33" customFormat="1" ht="14.25" customHeight="1">
      <c r="A1436" s="367"/>
      <c r="B1436" s="349"/>
      <c r="C1436" s="349"/>
      <c r="D1436" s="349"/>
      <c r="E1436" s="2" t="s">
        <v>2</v>
      </c>
      <c r="F1436" s="121"/>
      <c r="G1436" s="304">
        <f t="shared" si="1325"/>
        <v>22492.366000000005</v>
      </c>
      <c r="H1436" s="147">
        <v>0</v>
      </c>
      <c r="I1436" s="306"/>
      <c r="J1436" s="147">
        <v>0</v>
      </c>
      <c r="K1436" s="2"/>
      <c r="L1436" s="46"/>
      <c r="M1436" s="308">
        <f t="shared" si="1326"/>
        <v>61189218.760000005</v>
      </c>
      <c r="N1436" s="307">
        <f t="shared" si="1326"/>
        <v>61189218.760000005</v>
      </c>
      <c r="O1436" s="87"/>
      <c r="P1436" s="119"/>
      <c r="Q1436" s="119">
        <v>0</v>
      </c>
      <c r="R1436" s="1">
        <v>0</v>
      </c>
      <c r="S1436" s="119">
        <v>0</v>
      </c>
      <c r="T1436" s="41">
        <v>0</v>
      </c>
      <c r="U1436" s="46">
        <v>2146.48</v>
      </c>
      <c r="V1436" s="37">
        <f t="shared" si="1327"/>
        <v>0</v>
      </c>
      <c r="W1436" s="37">
        <f t="shared" si="1328"/>
        <v>0</v>
      </c>
    </row>
    <row r="1437" spans="1:23" s="33" customFormat="1" ht="14.25" customHeight="1">
      <c r="A1437" s="367"/>
      <c r="B1437" s="349"/>
      <c r="C1437" s="349"/>
      <c r="D1437" s="349"/>
      <c r="E1437" s="2" t="s">
        <v>3</v>
      </c>
      <c r="F1437" s="121"/>
      <c r="G1437" s="304">
        <f t="shared" si="1325"/>
        <v>849.74599999999998</v>
      </c>
      <c r="H1437" s="147">
        <v>0</v>
      </c>
      <c r="I1437" s="306"/>
      <c r="J1437" s="1">
        <v>0</v>
      </c>
      <c r="K1437" s="2"/>
      <c r="L1437" s="46"/>
      <c r="M1437" s="308">
        <f t="shared" si="1326"/>
        <v>4565203.16</v>
      </c>
      <c r="N1437" s="307">
        <f t="shared" si="1326"/>
        <v>4565203.16</v>
      </c>
      <c r="O1437" s="87"/>
      <c r="P1437" s="119"/>
      <c r="Q1437" s="119">
        <v>0</v>
      </c>
      <c r="R1437" s="1">
        <v>0</v>
      </c>
      <c r="S1437" s="1">
        <v>0</v>
      </c>
      <c r="T1437" s="41">
        <v>0</v>
      </c>
      <c r="U1437" s="46">
        <v>4238.8999999999996</v>
      </c>
      <c r="V1437" s="37">
        <f t="shared" si="1327"/>
        <v>0</v>
      </c>
      <c r="W1437" s="37">
        <f t="shared" si="1328"/>
        <v>0</v>
      </c>
    </row>
    <row r="1438" spans="1:23" s="34" customFormat="1" ht="14.25" customHeight="1">
      <c r="A1438" s="367"/>
      <c r="B1438" s="349"/>
      <c r="C1438" s="349"/>
      <c r="D1438" s="349"/>
      <c r="E1438" s="40" t="s">
        <v>29</v>
      </c>
      <c r="F1438" s="2"/>
      <c r="G1438" s="1">
        <f>SUM(G1434:G1437)</f>
        <v>23342.112000000005</v>
      </c>
      <c r="H1438" s="303"/>
      <c r="I1438" s="1">
        <f>SUM(I1434:I1437)</f>
        <v>0</v>
      </c>
      <c r="J1438" s="303"/>
      <c r="K1438" s="1">
        <f>SUM(K1434:K1437)</f>
        <v>0</v>
      </c>
      <c r="L1438" s="303"/>
      <c r="M1438" s="1">
        <f>SUM(M1434:M1437)</f>
        <v>65754421.920000002</v>
      </c>
      <c r="N1438" s="1">
        <f>SUM(N1434:N1437)</f>
        <v>65754421.920000002</v>
      </c>
      <c r="O1438" s="86"/>
      <c r="P1438" s="119">
        <f t="shared" ref="P1438" si="1329">P1434+P1435+P1436+P1437</f>
        <v>0</v>
      </c>
      <c r="Q1438" s="119" t="s">
        <v>135</v>
      </c>
      <c r="R1438" s="1">
        <f t="shared" ref="R1438" si="1330">R1434+R1435+R1436+R1437</f>
        <v>0</v>
      </c>
      <c r="S1438" s="1" t="s">
        <v>135</v>
      </c>
      <c r="T1438" s="1">
        <f t="shared" ref="T1438" si="1331">T1434+T1435+T1436+T1437</f>
        <v>0</v>
      </c>
      <c r="U1438" s="1" t="s">
        <v>135</v>
      </c>
      <c r="V1438" s="41">
        <f>V1434+V1435+V1436+V1437</f>
        <v>0</v>
      </c>
      <c r="W1438" s="1">
        <f t="shared" ref="W1438" si="1332">W1434+W1435+W1436+W1437</f>
        <v>0</v>
      </c>
    </row>
    <row r="1439" spans="1:23" s="33" customFormat="1" ht="12.75" customHeight="1">
      <c r="A1439" s="357"/>
      <c r="B1439" s="359" t="s">
        <v>410</v>
      </c>
      <c r="C1439" s="359"/>
      <c r="D1439" s="359"/>
      <c r="E1439" s="42" t="s">
        <v>0</v>
      </c>
      <c r="F1439" s="97">
        <f>G1439/744</f>
        <v>0</v>
      </c>
      <c r="G1439" s="48">
        <f>G1334+G1339+G1344+G1349+G1354+G1359+G1364+G1369+G1374+G1379+G1384+G1389+G1394+G1399+G1414+G1419+G1404+G1409+G1429+G1434</f>
        <v>0</v>
      </c>
      <c r="H1439" s="146">
        <v>0</v>
      </c>
      <c r="I1439" s="48">
        <f>I1334+I1339+I1344+I1349+I1354+I1359+I1364+I1369+I1374+I1379+I1384+I1389+I1394+I1399+I1414+I1419+I1424+I1404+I1409+I1429+I1434</f>
        <v>0</v>
      </c>
      <c r="J1439" s="146">
        <v>0</v>
      </c>
      <c r="K1439" s="48">
        <f>K1334+K1339+K1344+K1349+K1354+K1359+K1364+K1369+K1374+K1379+K1384+K1389+K1394+K1399+K1414+K1419+K1424+K1404+K1409+K1429+K1434</f>
        <v>0</v>
      </c>
      <c r="L1439" s="146">
        <v>0</v>
      </c>
      <c r="M1439" s="48">
        <f>M1334+M1339+M1344+M1349+M1354+M1359+M1364+M1369+M1374+M1379+M1384+M1389+M1394+M1399+M1414+M1419+M1424+M1404+M1409+M1429+M1434</f>
        <v>0</v>
      </c>
      <c r="N1439" s="48">
        <f>N1334+N1339+N1344+N1349+N1354+N1359+N1364+N1369+N1374+N1379+N1384+N1389+N1394+N1399+N1414+N1419+N1424+N1404+N1409+N1429+N1434</f>
        <v>0</v>
      </c>
      <c r="O1439" s="88"/>
      <c r="P1439" s="48">
        <f>P1334+P1339+P1344+P1349+P1354+P1359+P1364+P1369+P1404+P1409+P1429+P1434</f>
        <v>0</v>
      </c>
      <c r="Q1439" s="120">
        <v>0</v>
      </c>
      <c r="R1439" s="43">
        <f>R1334+R1339+R1344+R1349+R1354+R1359+R1364+R1369+R1404+R1409+R1424+R1429+R1434</f>
        <v>0</v>
      </c>
      <c r="S1439" s="120">
        <v>0</v>
      </c>
      <c r="T1439" s="43">
        <f>T1334+T1339+T1344+T1349+T1354+T1359+T1364+T1369+T1404+T1409+T1424+T1429+T1434</f>
        <v>0</v>
      </c>
      <c r="U1439" s="120">
        <v>0</v>
      </c>
      <c r="V1439" s="43">
        <f t="shared" ref="V1439:W1442" si="1333">V1334+V1339+V1344+V1349+V1354+V1359+V1364+V1369+V1404+V1409+V1424+V1429+V1434</f>
        <v>0</v>
      </c>
      <c r="W1439" s="80">
        <f t="shared" si="1333"/>
        <v>0</v>
      </c>
    </row>
    <row r="1440" spans="1:23" s="33" customFormat="1" ht="12.75" customHeight="1">
      <c r="A1440" s="358"/>
      <c r="B1440" s="359"/>
      <c r="C1440" s="359"/>
      <c r="D1440" s="359"/>
      <c r="E1440" s="42" t="s">
        <v>1</v>
      </c>
      <c r="F1440" s="97">
        <f t="shared" ref="F1440" si="1334">G1440/744</f>
        <v>0</v>
      </c>
      <c r="G1440" s="48">
        <f t="shared" ref="G1440:G1442" si="1335">G1335+G1340+G1345+G1350+G1355+G1360+G1365+G1370+G1375+G1380+G1385+G1390+G1395+G1400+G1415+G1420+G1405+G1410+G1430+G1435</f>
        <v>0</v>
      </c>
      <c r="H1440" s="146">
        <v>0</v>
      </c>
      <c r="I1440" s="48">
        <f t="shared" ref="I1440" si="1336">I1335+I1340+I1345+I1350+I1355+I1360+I1365+I1370+I1375+I1380+I1385+I1390+I1395+I1400+I1415+I1420+I1425+I1405+I1410+I1430+I1435</f>
        <v>0</v>
      </c>
      <c r="J1440" s="146">
        <v>0</v>
      </c>
      <c r="K1440" s="48">
        <f t="shared" ref="K1440" si="1337">K1335+K1340+K1345+K1350+K1355+K1360+K1365+K1370+K1375+K1380+K1385+K1390+K1395+K1400+K1415+K1420+K1425+K1405+K1410+K1430+K1435</f>
        <v>0</v>
      </c>
      <c r="L1440" s="146">
        <v>0</v>
      </c>
      <c r="M1440" s="48">
        <f t="shared" ref="M1440:N1440" si="1338">M1335+M1340+M1345+M1350+M1355+M1360+M1365+M1370+M1375+M1380+M1385+M1390+M1395+M1400+M1415+M1420+M1425+M1405+M1410+M1430+M1435</f>
        <v>0</v>
      </c>
      <c r="N1440" s="48">
        <f t="shared" si="1338"/>
        <v>0</v>
      </c>
      <c r="O1440" s="88"/>
      <c r="P1440" s="48">
        <f>P1335+P1340+P1345+P1350+P1355+P1360+P1365+P1370+P1405+P1410+P1430+P1435</f>
        <v>0</v>
      </c>
      <c r="Q1440" s="120">
        <v>0</v>
      </c>
      <c r="R1440" s="43">
        <f>R1335+R1340+R1345+R1350+R1355+R1360+R1365+R1370+R1405+R1410+R1425+R1430+R1435</f>
        <v>0</v>
      </c>
      <c r="S1440" s="120">
        <v>0</v>
      </c>
      <c r="T1440" s="43">
        <f>T1335+T1340+T1345+T1350+T1355+T1360+T1365+T1370+T1405+T1410+T1425+T1430+T1435</f>
        <v>0</v>
      </c>
      <c r="U1440" s="120">
        <v>0</v>
      </c>
      <c r="V1440" s="43">
        <f t="shared" si="1333"/>
        <v>0</v>
      </c>
      <c r="W1440" s="80">
        <f t="shared" si="1333"/>
        <v>0</v>
      </c>
    </row>
    <row r="1441" spans="1:25" s="33" customFormat="1" ht="12.75" customHeight="1">
      <c r="A1441" s="358"/>
      <c r="B1441" s="359"/>
      <c r="C1441" s="359"/>
      <c r="D1441" s="359"/>
      <c r="E1441" s="42" t="s">
        <v>2</v>
      </c>
      <c r="F1441" s="97">
        <f>G1441/8760</f>
        <v>3.2109928082191788</v>
      </c>
      <c r="G1441" s="48">
        <f t="shared" si="1335"/>
        <v>28128.297000000006</v>
      </c>
      <c r="H1441" s="146">
        <v>0</v>
      </c>
      <c r="I1441" s="48">
        <f t="shared" ref="I1441" si="1339">I1336+I1341+I1346+I1351+I1356+I1361+I1366+I1371+I1376+I1381+I1386+I1391+I1396+I1401+I1416+I1421+I1426+I1406+I1411+I1431+I1436</f>
        <v>5414215.1100000013</v>
      </c>
      <c r="J1441" s="146">
        <v>0</v>
      </c>
      <c r="K1441" s="48">
        <f t="shared" ref="K1441" si="1340">K1336+K1341+K1346+K1351+K1356+K1361+K1366+K1371+K1376+K1381+K1386+K1391+K1396+K1401+K1416+K1421+K1426+K1406+K1411+K1431+K1436</f>
        <v>1495377.5900000003</v>
      </c>
      <c r="L1441" s="146">
        <v>0</v>
      </c>
      <c r="M1441" s="48">
        <f t="shared" ref="M1441:N1441" si="1341">M1336+M1341+M1346+M1351+M1356+M1361+M1366+M1371+M1376+M1381+M1386+M1391+M1396+M1401+M1416+M1421+M1426+M1406+M1411+M1431+M1436</f>
        <v>67378814.359999999</v>
      </c>
      <c r="N1441" s="48">
        <f t="shared" si="1341"/>
        <v>74288407.060000002</v>
      </c>
      <c r="O1441" s="88"/>
      <c r="P1441" s="48">
        <f>P1336+P1341+P1346+P1351+P1356+P1361+P1366+P1371+P1406+P1411+P1431+P1436</f>
        <v>0</v>
      </c>
      <c r="Q1441" s="120">
        <v>0</v>
      </c>
      <c r="R1441" s="43">
        <f>R1336+R1341+R1346+R1351+R1356+R1361+R1366+R1371+R1406+R1411+R1426+R1431+R1436</f>
        <v>0</v>
      </c>
      <c r="S1441" s="120">
        <v>0</v>
      </c>
      <c r="T1441" s="43">
        <f>T1336+T1341+T1346+T1351+T1356+T1361+T1366+T1371+T1406+T1411+T1426+T1431+T1436</f>
        <v>0</v>
      </c>
      <c r="U1441" s="120">
        <v>0</v>
      </c>
      <c r="V1441" s="43">
        <f t="shared" si="1333"/>
        <v>0</v>
      </c>
      <c r="W1441" s="80">
        <f t="shared" si="1333"/>
        <v>0</v>
      </c>
    </row>
    <row r="1442" spans="1:25" s="33" customFormat="1" ht="12.75" customHeight="1">
      <c r="A1442" s="358"/>
      <c r="B1442" s="359"/>
      <c r="C1442" s="359"/>
      <c r="D1442" s="359"/>
      <c r="E1442" s="42" t="s">
        <v>3</v>
      </c>
      <c r="F1442" s="97">
        <f>G1442/8760</f>
        <v>1.7835768264840177</v>
      </c>
      <c r="G1442" s="48">
        <f t="shared" si="1335"/>
        <v>15624.132999999996</v>
      </c>
      <c r="H1442" s="146">
        <v>0</v>
      </c>
      <c r="I1442" s="48">
        <f t="shared" ref="I1442" si="1342">I1337+I1342+I1347+I1352+I1357+I1362+I1367+I1372+I1377+I1382+I1387+I1392+I1397+I1402+I1417+I1422+I1427+I1407+I1412+I1432+I1437</f>
        <v>0</v>
      </c>
      <c r="J1442" s="39">
        <v>0</v>
      </c>
      <c r="K1442" s="48">
        <f t="shared" ref="K1442" si="1343">K1337+K1342+K1347+K1352+K1357+K1362+K1367+K1372+K1377+K1382+K1387+K1392+K1397+K1402+K1417+K1422+K1427+K1407+K1412+K1432+K1437</f>
        <v>0</v>
      </c>
      <c r="L1442" s="39">
        <v>0</v>
      </c>
      <c r="M1442" s="48">
        <f t="shared" ref="M1442:N1442" si="1344">M1337+M1342+M1347+M1352+M1357+M1362+M1367+M1372+M1377+M1382+M1387+M1392+M1397+M1402+M1417+M1422+M1427+M1407+M1412+M1432+M1437</f>
        <v>35737183.980000004</v>
      </c>
      <c r="N1442" s="48">
        <f t="shared" si="1344"/>
        <v>35737183.980000004</v>
      </c>
      <c r="O1442" s="88"/>
      <c r="P1442" s="48">
        <f>P1337+P1342+P1347+P1352+P1357+P1362+P1367+P1372+P1407+P1412+P1432+P1437</f>
        <v>0</v>
      </c>
      <c r="Q1442" s="120">
        <v>0</v>
      </c>
      <c r="R1442" s="43">
        <f>R1337+R1342+R1347+R1352+R1357+R1362+R1367+R1372+R1407+R1412+R1427+R1432+R1437</f>
        <v>0</v>
      </c>
      <c r="S1442" s="39">
        <v>0</v>
      </c>
      <c r="T1442" s="43">
        <f>T1337+T1342+T1347+T1352+T1357+T1362+T1367+T1372+T1407+T1412+T1427+T1432+T1437</f>
        <v>0</v>
      </c>
      <c r="U1442" s="39">
        <v>0</v>
      </c>
      <c r="V1442" s="43">
        <f t="shared" si="1333"/>
        <v>0</v>
      </c>
      <c r="W1442" s="80">
        <f t="shared" si="1333"/>
        <v>0</v>
      </c>
    </row>
    <row r="1443" spans="1:25" s="34" customFormat="1" ht="12.75" customHeight="1" thickBot="1">
      <c r="A1443" s="358"/>
      <c r="B1443" s="360"/>
      <c r="C1443" s="360"/>
      <c r="D1443" s="360"/>
      <c r="E1443" s="125" t="s">
        <v>29</v>
      </c>
      <c r="F1443" s="126">
        <f>F1439+F1440+F1441+F1442</f>
        <v>4.9945696347031969</v>
      </c>
      <c r="G1443" s="48">
        <f>G1338+G1343+G1348+G1353+G1358+G1363+G1368+G1373+G1378+G1383+G1388+G1393+G1398+G1403+G1418+G1423+G1408+G1413+G1433+G1438</f>
        <v>43752.430000000008</v>
      </c>
      <c r="H1443" s="149" t="s">
        <v>135</v>
      </c>
      <c r="I1443" s="48">
        <f>I1338+I1343+I1348+I1353+I1358+I1363+I1368+I1373+I1378+I1383+I1388+I1393+I1398+I1403+I1418+I1423+I1428+I1408+I1413+I1433+I1438</f>
        <v>5414215.1100000013</v>
      </c>
      <c r="J1443" s="150" t="s">
        <v>135</v>
      </c>
      <c r="K1443" s="48">
        <f>K1338+K1343+K1348+K1353+K1358+K1363+K1368+K1373+K1378+K1383+K1388+K1393+K1398+K1403+K1418+K1423+K1428+K1408+K1413+K1433+K1438</f>
        <v>1495377.5900000003</v>
      </c>
      <c r="L1443" s="150" t="s">
        <v>135</v>
      </c>
      <c r="M1443" s="48">
        <f>M1338+M1343+M1348+M1353+M1358+M1363+M1368+M1373+M1378+M1383+M1388+M1393+M1398+M1403+M1418+M1423+M1428+M1408+M1413+M1433+M1438</f>
        <v>103115998.34</v>
      </c>
      <c r="N1443" s="48">
        <f>N1338+N1343+N1348+N1353+N1358+N1363+N1368+N1373+N1378+N1383+N1388+N1393+N1398+N1403+N1418+N1423+N1428+N1408+N1413+N1433+N1438</f>
        <v>110025591.03999999</v>
      </c>
      <c r="O1443" s="89"/>
      <c r="P1443" s="48">
        <f>P1439+P1440+P1441+P1442</f>
        <v>0</v>
      </c>
      <c r="Q1443" s="120" t="s">
        <v>135</v>
      </c>
      <c r="R1443" s="43">
        <f>R1439+R1440+R1441+R1442</f>
        <v>0</v>
      </c>
      <c r="S1443" s="39" t="s">
        <v>135</v>
      </c>
      <c r="T1443" s="43">
        <f>T1439+T1440+T1441+T1442</f>
        <v>0</v>
      </c>
      <c r="U1443" s="39" t="s">
        <v>135</v>
      </c>
      <c r="V1443" s="43">
        <f>V1439+V1440+V1441+V1442</f>
        <v>0</v>
      </c>
      <c r="W1443" s="80">
        <f>W1439+W1440+W1441+W1442</f>
        <v>0</v>
      </c>
      <c r="Y1443" s="33"/>
    </row>
    <row r="1444" spans="1:25" ht="13.8" thickBot="1">
      <c r="A1444" s="128"/>
      <c r="B1444" s="387" t="s">
        <v>29</v>
      </c>
      <c r="C1444" s="388"/>
      <c r="D1444" s="389"/>
      <c r="E1444" s="134"/>
      <c r="F1444" s="135">
        <f>F672+F1333</f>
        <v>58.807029569892471</v>
      </c>
      <c r="G1444" s="62">
        <f>G672+G1333</f>
        <v>43752.43</v>
      </c>
      <c r="H1444" s="61"/>
      <c r="I1444" s="62">
        <f>I672+I1333</f>
        <v>5414215.1099999994</v>
      </c>
      <c r="J1444" s="61"/>
      <c r="K1444" s="62">
        <f>K672+K1333</f>
        <v>1495377.5899999999</v>
      </c>
      <c r="L1444" s="61"/>
      <c r="M1444" s="62">
        <f>M672+M1333</f>
        <v>103115998.34</v>
      </c>
      <c r="N1444" s="439">
        <f>N672+N1333</f>
        <v>110025591.04000001</v>
      </c>
      <c r="O1444" s="133"/>
      <c r="P1444" s="62" t="e">
        <f>P672+P1333</f>
        <v>#REF!</v>
      </c>
      <c r="Q1444" s="61"/>
      <c r="R1444" s="62" t="e">
        <f>R672+R1333</f>
        <v>#REF!</v>
      </c>
      <c r="S1444" s="61"/>
      <c r="T1444" s="62" t="e">
        <f>T672+T1333</f>
        <v>#REF!</v>
      </c>
      <c r="U1444" s="61"/>
      <c r="V1444" s="62" t="e">
        <f>V672+V1333</f>
        <v>#REF!</v>
      </c>
      <c r="W1444" s="62" t="e">
        <f>W672+W1333</f>
        <v>#REF!</v>
      </c>
      <c r="X1444" s="187">
        <f>X121+X231+X341+X451+X561+X671+X782+X892+X1002+X1112+X1222+X1332</f>
        <v>43752.4319557532</v>
      </c>
      <c r="Y1444" s="132">
        <f>G1444-X1444</f>
        <v>-1.9557531995815225E-3</v>
      </c>
    </row>
    <row r="1445" spans="1:25">
      <c r="G1445" s="166">
        <f>G1443-G1444</f>
        <v>0</v>
      </c>
      <c r="I1445" s="166">
        <f>I1443-I1444</f>
        <v>0</v>
      </c>
      <c r="K1445" s="166">
        <f>K1443-K1444</f>
        <v>0</v>
      </c>
      <c r="M1445" s="166">
        <f>M1443-M1444</f>
        <v>0</v>
      </c>
      <c r="N1445" s="166">
        <f>N1443-N1444</f>
        <v>0</v>
      </c>
      <c r="R1445" s="3"/>
      <c r="T1445" s="3"/>
      <c r="V1445" s="49"/>
    </row>
    <row r="1446" spans="1:25">
      <c r="G1446" s="3">
        <v>13389.017</v>
      </c>
    </row>
    <row r="1447" spans="1:25" ht="13.8">
      <c r="F1447" s="333"/>
      <c r="G1447" s="333"/>
      <c r="H1447" s="333"/>
      <c r="I1447" s="333"/>
      <c r="J1447" s="333"/>
      <c r="K1447" s="333"/>
      <c r="L1447" s="333"/>
      <c r="M1447" s="333"/>
      <c r="N1447" s="333"/>
      <c r="O1447" s="333"/>
      <c r="P1447" s="333"/>
      <c r="Q1447" s="333"/>
      <c r="R1447" s="333"/>
      <c r="S1447" s="333"/>
      <c r="T1447" s="333"/>
      <c r="U1447" s="333"/>
      <c r="V1447" s="333"/>
    </row>
    <row r="1448" spans="1:25">
      <c r="G1448" s="166">
        <f>G1444+G1446</f>
        <v>57141.447</v>
      </c>
      <c r="R1448" s="3"/>
      <c r="T1448" s="3"/>
      <c r="V1448" s="49"/>
    </row>
    <row r="1449" spans="1:25">
      <c r="R1449" s="3"/>
      <c r="T1449" s="3"/>
      <c r="V1449" s="49"/>
    </row>
    <row r="1450" spans="1:25">
      <c r="R1450" s="3"/>
      <c r="T1450" s="3"/>
      <c r="V1450" s="49"/>
    </row>
    <row r="1451" spans="1:25">
      <c r="R1451" s="3"/>
      <c r="T1451" s="3"/>
      <c r="V1451" s="49"/>
    </row>
    <row r="1452" spans="1:25">
      <c r="R1452" s="3"/>
      <c r="T1452" s="3"/>
      <c r="V1452" s="49"/>
    </row>
    <row r="1453" spans="1:25">
      <c r="R1453" s="3"/>
      <c r="T1453" s="3"/>
      <c r="V1453" s="49"/>
    </row>
    <row r="1454" spans="1:25">
      <c r="R1454" s="3"/>
      <c r="T1454" s="3"/>
      <c r="V1454" s="49"/>
    </row>
    <row r="1455" spans="1:25">
      <c r="R1455" s="3"/>
      <c r="T1455" s="3"/>
      <c r="V1455" s="49"/>
    </row>
    <row r="1456" spans="1:25">
      <c r="R1456" s="3"/>
      <c r="T1456" s="3"/>
      <c r="V1456" s="49"/>
    </row>
    <row r="1457" spans="18:22">
      <c r="R1457" s="3"/>
      <c r="T1457" s="3"/>
      <c r="V1457" s="49"/>
    </row>
    <row r="1458" spans="18:22">
      <c r="R1458" s="3"/>
      <c r="T1458" s="3"/>
      <c r="V1458" s="49"/>
    </row>
    <row r="1459" spans="18:22">
      <c r="R1459" s="3"/>
      <c r="T1459" s="3"/>
      <c r="V1459" s="49"/>
    </row>
    <row r="1460" spans="18:22">
      <c r="R1460" s="3"/>
      <c r="T1460" s="3"/>
      <c r="V1460" s="49"/>
    </row>
    <row r="1461" spans="18:22">
      <c r="R1461" s="3"/>
      <c r="T1461" s="3"/>
      <c r="V1461" s="49"/>
    </row>
    <row r="1462" spans="18:22">
      <c r="R1462" s="3"/>
      <c r="T1462" s="3"/>
      <c r="V1462" s="49"/>
    </row>
    <row r="1463" spans="18:22">
      <c r="R1463" s="3"/>
      <c r="T1463" s="3"/>
      <c r="V1463" s="49"/>
    </row>
    <row r="1464" spans="18:22">
      <c r="R1464" s="3"/>
      <c r="T1464" s="3"/>
      <c r="V1464" s="49"/>
    </row>
    <row r="1465" spans="18:22">
      <c r="R1465" s="3"/>
      <c r="T1465" s="3"/>
      <c r="V1465" s="49"/>
    </row>
    <row r="1466" spans="18:22">
      <c r="R1466" s="3"/>
      <c r="T1466" s="3"/>
      <c r="V1466" s="49"/>
    </row>
    <row r="1467" spans="18:22">
      <c r="R1467" s="3"/>
      <c r="T1467" s="3"/>
      <c r="V1467" s="49"/>
    </row>
    <row r="1468" spans="18:22">
      <c r="R1468" s="3"/>
      <c r="T1468" s="3"/>
      <c r="V1468" s="49"/>
    </row>
    <row r="1469" spans="18:22">
      <c r="R1469" s="3"/>
      <c r="T1469" s="3"/>
      <c r="V1469" s="49"/>
    </row>
    <row r="1470" spans="18:22">
      <c r="R1470" s="3"/>
      <c r="T1470" s="3"/>
      <c r="V1470" s="49"/>
    </row>
    <row r="1471" spans="18:22">
      <c r="R1471" s="3"/>
      <c r="T1471" s="3"/>
      <c r="V1471" s="49"/>
    </row>
    <row r="1472" spans="18:22">
      <c r="R1472" s="3"/>
      <c r="T1472" s="3"/>
      <c r="V1472" s="49"/>
    </row>
    <row r="1473" spans="18:22">
      <c r="R1473" s="3"/>
      <c r="T1473" s="3"/>
      <c r="V1473" s="49"/>
    </row>
    <row r="1474" spans="18:22">
      <c r="R1474" s="3"/>
      <c r="T1474" s="3"/>
      <c r="V1474" s="49"/>
    </row>
    <row r="1475" spans="18:22">
      <c r="R1475" s="3"/>
      <c r="T1475" s="3"/>
      <c r="V1475" s="49"/>
    </row>
    <row r="1476" spans="18:22">
      <c r="R1476" s="3"/>
      <c r="T1476" s="3"/>
      <c r="V1476" s="49"/>
    </row>
    <row r="1477" spans="18:22">
      <c r="R1477" s="3"/>
      <c r="T1477" s="3"/>
      <c r="V1477" s="49"/>
    </row>
    <row r="1478" spans="18:22">
      <c r="R1478" s="3"/>
      <c r="T1478" s="3"/>
      <c r="V1478" s="49"/>
    </row>
    <row r="1479" spans="18:22">
      <c r="R1479" s="3"/>
      <c r="T1479" s="3"/>
      <c r="V1479" s="49"/>
    </row>
    <row r="1480" spans="18:22">
      <c r="R1480" s="3"/>
      <c r="T1480" s="3"/>
      <c r="V1480" s="49"/>
    </row>
    <row r="1481" spans="18:22">
      <c r="R1481" s="3"/>
      <c r="T1481" s="3"/>
      <c r="V1481" s="49"/>
    </row>
    <row r="1482" spans="18:22">
      <c r="R1482" s="3"/>
      <c r="T1482" s="3"/>
      <c r="V1482" s="49"/>
    </row>
    <row r="1483" spans="18:22">
      <c r="R1483" s="3"/>
      <c r="T1483" s="3"/>
      <c r="V1483" s="49"/>
    </row>
    <row r="1484" spans="18:22">
      <c r="R1484" s="3"/>
      <c r="T1484" s="3"/>
      <c r="V1484" s="49"/>
    </row>
    <row r="1485" spans="18:22">
      <c r="R1485" s="3"/>
      <c r="T1485" s="3"/>
      <c r="V1485" s="49"/>
    </row>
    <row r="1486" spans="18:22">
      <c r="R1486" s="3"/>
      <c r="T1486" s="3"/>
      <c r="V1486" s="49"/>
    </row>
    <row r="1487" spans="18:22">
      <c r="R1487" s="3"/>
      <c r="T1487" s="3"/>
      <c r="V1487" s="49"/>
    </row>
    <row r="1488" spans="18:22">
      <c r="R1488" s="3"/>
      <c r="T1488" s="3"/>
      <c r="V1488" s="49"/>
    </row>
    <row r="1489" spans="18:22">
      <c r="R1489" s="3"/>
      <c r="T1489" s="3"/>
      <c r="V1489" s="49"/>
    </row>
    <row r="1490" spans="18:22">
      <c r="R1490" s="3"/>
      <c r="T1490" s="3"/>
      <c r="V1490" s="49"/>
    </row>
    <row r="1491" spans="18:22">
      <c r="R1491" s="3"/>
      <c r="T1491" s="3"/>
      <c r="V1491" s="49"/>
    </row>
    <row r="1492" spans="18:22">
      <c r="R1492" s="3"/>
      <c r="T1492" s="3"/>
      <c r="V1492" s="49"/>
    </row>
    <row r="1493" spans="18:22">
      <c r="R1493" s="3"/>
      <c r="T1493" s="3"/>
      <c r="V1493" s="49"/>
    </row>
    <row r="1494" spans="18:22">
      <c r="R1494" s="3"/>
      <c r="T1494" s="3"/>
      <c r="V1494" s="49"/>
    </row>
    <row r="1495" spans="18:22">
      <c r="R1495" s="3"/>
      <c r="T1495" s="3"/>
      <c r="V1495" s="49"/>
    </row>
    <row r="1496" spans="18:22">
      <c r="R1496" s="3"/>
      <c r="T1496" s="3"/>
      <c r="V1496" s="49"/>
    </row>
    <row r="1497" spans="18:22">
      <c r="R1497" s="3"/>
      <c r="T1497" s="3"/>
      <c r="V1497" s="49"/>
    </row>
    <row r="1498" spans="18:22">
      <c r="R1498" s="3"/>
      <c r="T1498" s="3"/>
      <c r="V1498" s="49"/>
    </row>
    <row r="1499" spans="18:22">
      <c r="R1499" s="3"/>
      <c r="T1499" s="3"/>
      <c r="V1499" s="49"/>
    </row>
    <row r="1500" spans="18:22">
      <c r="R1500" s="3"/>
      <c r="T1500" s="3"/>
      <c r="V1500" s="49"/>
    </row>
    <row r="1501" spans="18:22">
      <c r="R1501" s="3"/>
      <c r="T1501" s="3"/>
      <c r="V1501" s="49"/>
    </row>
    <row r="1502" spans="18:22">
      <c r="R1502" s="3"/>
      <c r="T1502" s="3"/>
      <c r="V1502" s="49"/>
    </row>
    <row r="1503" spans="18:22">
      <c r="R1503" s="3"/>
      <c r="T1503" s="3"/>
      <c r="V1503" s="49"/>
    </row>
    <row r="1504" spans="18:22">
      <c r="R1504" s="3"/>
      <c r="T1504" s="3"/>
      <c r="V1504" s="49"/>
    </row>
    <row r="1505" spans="18:22">
      <c r="R1505" s="3"/>
      <c r="T1505" s="3"/>
      <c r="V1505" s="49"/>
    </row>
    <row r="1506" spans="18:22">
      <c r="R1506" s="3"/>
      <c r="T1506" s="3"/>
      <c r="V1506" s="49"/>
    </row>
    <row r="1507" spans="18:22">
      <c r="R1507" s="3"/>
      <c r="T1507" s="3"/>
      <c r="V1507" s="49"/>
    </row>
    <row r="1508" spans="18:22">
      <c r="R1508" s="3"/>
      <c r="T1508" s="3"/>
      <c r="V1508" s="49"/>
    </row>
    <row r="1509" spans="18:22">
      <c r="R1509" s="3"/>
      <c r="T1509" s="3"/>
      <c r="V1509" s="49"/>
    </row>
    <row r="1510" spans="18:22">
      <c r="R1510" s="3"/>
      <c r="T1510" s="3"/>
      <c r="V1510" s="49"/>
    </row>
    <row r="1511" spans="18:22">
      <c r="R1511" s="3"/>
      <c r="T1511" s="3"/>
      <c r="V1511" s="49"/>
    </row>
    <row r="1512" spans="18:22">
      <c r="R1512" s="3"/>
      <c r="T1512" s="3"/>
      <c r="V1512" s="49"/>
    </row>
    <row r="1513" spans="18:22">
      <c r="R1513" s="3"/>
      <c r="T1513" s="3"/>
      <c r="V1513" s="49"/>
    </row>
    <row r="1514" spans="18:22">
      <c r="R1514" s="3"/>
      <c r="T1514" s="3"/>
      <c r="V1514" s="49"/>
    </row>
    <row r="1515" spans="18:22">
      <c r="R1515" s="3"/>
      <c r="T1515" s="3"/>
      <c r="V1515" s="49"/>
    </row>
    <row r="1516" spans="18:22">
      <c r="R1516" s="3"/>
      <c r="T1516" s="3"/>
      <c r="V1516" s="49"/>
    </row>
    <row r="1517" spans="18:22">
      <c r="R1517" s="3"/>
      <c r="T1517" s="3"/>
      <c r="V1517" s="49"/>
    </row>
    <row r="1518" spans="18:22">
      <c r="R1518" s="3"/>
      <c r="T1518" s="3"/>
      <c r="V1518" s="49"/>
    </row>
    <row r="1519" spans="18:22">
      <c r="R1519" s="3"/>
      <c r="T1519" s="3"/>
      <c r="V1519" s="49"/>
    </row>
    <row r="1520" spans="18:22">
      <c r="R1520" s="3"/>
      <c r="T1520" s="3"/>
      <c r="V1520" s="49"/>
    </row>
    <row r="1521" spans="18:22">
      <c r="R1521" s="3"/>
      <c r="T1521" s="3"/>
      <c r="V1521" s="49"/>
    </row>
    <row r="1522" spans="18:22">
      <c r="R1522" s="3"/>
      <c r="T1522" s="3"/>
      <c r="V1522" s="49"/>
    </row>
    <row r="1523" spans="18:22">
      <c r="R1523" s="3"/>
      <c r="T1523" s="3"/>
      <c r="V1523" s="49"/>
    </row>
    <row r="1524" spans="18:22">
      <c r="R1524" s="3"/>
      <c r="T1524" s="3"/>
      <c r="V1524" s="49"/>
    </row>
    <row r="1525" spans="18:22">
      <c r="R1525" s="3"/>
      <c r="T1525" s="3"/>
      <c r="V1525" s="49"/>
    </row>
    <row r="1526" spans="18:22">
      <c r="R1526" s="3"/>
      <c r="T1526" s="3"/>
      <c r="V1526" s="49"/>
    </row>
    <row r="1527" spans="18:22">
      <c r="R1527" s="3"/>
      <c r="T1527" s="3"/>
      <c r="V1527" s="49"/>
    </row>
    <row r="1528" spans="18:22">
      <c r="R1528" s="3"/>
      <c r="T1528" s="3"/>
      <c r="V1528" s="49"/>
    </row>
    <row r="1529" spans="18:22">
      <c r="R1529" s="3"/>
      <c r="T1529" s="3"/>
      <c r="V1529" s="49"/>
    </row>
    <row r="1530" spans="18:22">
      <c r="R1530" s="3"/>
      <c r="T1530" s="3"/>
      <c r="V1530" s="49"/>
    </row>
    <row r="1531" spans="18:22">
      <c r="R1531" s="3"/>
      <c r="T1531" s="3"/>
      <c r="V1531" s="49"/>
    </row>
    <row r="1532" spans="18:22">
      <c r="R1532" s="3"/>
      <c r="T1532" s="3"/>
      <c r="V1532" s="49"/>
    </row>
    <row r="1533" spans="18:22">
      <c r="R1533" s="3"/>
      <c r="T1533" s="3"/>
      <c r="V1533" s="49"/>
    </row>
    <row r="1534" spans="18:22">
      <c r="R1534" s="3"/>
      <c r="T1534" s="3"/>
      <c r="V1534" s="49"/>
    </row>
    <row r="1535" spans="18:22">
      <c r="R1535" s="3"/>
      <c r="T1535" s="3"/>
      <c r="V1535" s="49"/>
    </row>
    <row r="1536" spans="18:22">
      <c r="R1536" s="3"/>
      <c r="T1536" s="3"/>
      <c r="V1536" s="49"/>
    </row>
    <row r="1537" spans="18:22">
      <c r="R1537" s="3"/>
      <c r="T1537" s="3"/>
      <c r="V1537" s="49"/>
    </row>
    <row r="1538" spans="18:22">
      <c r="R1538" s="3"/>
      <c r="T1538" s="3"/>
      <c r="V1538" s="49"/>
    </row>
    <row r="1539" spans="18:22">
      <c r="R1539" s="3"/>
      <c r="T1539" s="3"/>
      <c r="V1539" s="49"/>
    </row>
    <row r="1540" spans="18:22">
      <c r="R1540" s="3"/>
      <c r="T1540" s="3"/>
      <c r="V1540" s="49"/>
    </row>
    <row r="1541" spans="18:22">
      <c r="R1541" s="3"/>
      <c r="T1541" s="3"/>
      <c r="V1541" s="49"/>
    </row>
    <row r="1542" spans="18:22">
      <c r="R1542" s="3"/>
      <c r="T1542" s="3"/>
      <c r="V1542" s="49"/>
    </row>
    <row r="1543" spans="18:22">
      <c r="R1543" s="3"/>
      <c r="T1543" s="3"/>
      <c r="V1543" s="49"/>
    </row>
    <row r="1544" spans="18:22">
      <c r="R1544" s="3"/>
      <c r="T1544" s="3"/>
      <c r="V1544" s="49"/>
    </row>
    <row r="1545" spans="18:22">
      <c r="R1545" s="3"/>
      <c r="T1545" s="3"/>
      <c r="V1545" s="49"/>
    </row>
    <row r="1546" spans="18:22">
      <c r="R1546" s="3"/>
      <c r="T1546" s="3"/>
      <c r="V1546" s="49"/>
    </row>
    <row r="1547" spans="18:22">
      <c r="R1547" s="3"/>
      <c r="T1547" s="3"/>
      <c r="V1547" s="49"/>
    </row>
    <row r="1548" spans="18:22">
      <c r="R1548" s="3"/>
      <c r="T1548" s="3"/>
      <c r="V1548" s="49"/>
    </row>
    <row r="1549" spans="18:22">
      <c r="R1549" s="3"/>
      <c r="T1549" s="3"/>
      <c r="V1549" s="49"/>
    </row>
    <row r="1550" spans="18:22">
      <c r="R1550" s="3"/>
      <c r="T1550" s="3"/>
      <c r="V1550" s="49"/>
    </row>
    <row r="1551" spans="18:22">
      <c r="R1551" s="3"/>
      <c r="T1551" s="3"/>
      <c r="V1551" s="49"/>
    </row>
    <row r="1552" spans="18:22">
      <c r="R1552" s="3"/>
      <c r="T1552" s="3"/>
      <c r="V1552" s="49"/>
    </row>
    <row r="1553" spans="18:22">
      <c r="R1553" s="3"/>
      <c r="T1553" s="3"/>
      <c r="V1553" s="49"/>
    </row>
    <row r="1554" spans="18:22">
      <c r="R1554" s="3"/>
      <c r="T1554" s="3"/>
      <c r="V1554" s="49"/>
    </row>
    <row r="1555" spans="18:22">
      <c r="R1555" s="3"/>
      <c r="T1555" s="3"/>
      <c r="V1555" s="49"/>
    </row>
    <row r="1556" spans="18:22">
      <c r="R1556" s="3"/>
      <c r="T1556" s="3"/>
      <c r="V1556" s="49"/>
    </row>
    <row r="1557" spans="18:22">
      <c r="R1557" s="3"/>
      <c r="T1557" s="3"/>
      <c r="V1557" s="49"/>
    </row>
    <row r="1558" spans="18:22">
      <c r="R1558" s="3"/>
      <c r="T1558" s="3"/>
      <c r="V1558" s="49"/>
    </row>
    <row r="1559" spans="18:22">
      <c r="R1559" s="3"/>
      <c r="T1559" s="3"/>
      <c r="V1559" s="49"/>
    </row>
    <row r="1560" spans="18:22">
      <c r="R1560" s="3"/>
      <c r="T1560" s="3"/>
      <c r="V1560" s="49"/>
    </row>
    <row r="1561" spans="18:22">
      <c r="R1561" s="3"/>
      <c r="T1561" s="3"/>
      <c r="V1561" s="49"/>
    </row>
    <row r="1562" spans="18:22">
      <c r="R1562" s="3"/>
      <c r="T1562" s="3"/>
      <c r="V1562" s="49"/>
    </row>
    <row r="1563" spans="18:22">
      <c r="R1563" s="3"/>
      <c r="T1563" s="3"/>
      <c r="V1563" s="49"/>
    </row>
    <row r="1564" spans="18:22">
      <c r="R1564" s="3"/>
      <c r="T1564" s="3"/>
      <c r="V1564" s="49"/>
    </row>
    <row r="1565" spans="18:22">
      <c r="R1565" s="3"/>
      <c r="T1565" s="3"/>
      <c r="V1565" s="49"/>
    </row>
    <row r="1566" spans="18:22">
      <c r="R1566" s="3"/>
      <c r="T1566" s="3"/>
      <c r="V1566" s="49"/>
    </row>
    <row r="1567" spans="18:22">
      <c r="R1567" s="3"/>
      <c r="T1567" s="3"/>
      <c r="V1567" s="49"/>
    </row>
    <row r="1568" spans="18:22">
      <c r="R1568" s="3"/>
      <c r="T1568" s="3"/>
      <c r="V1568" s="49"/>
    </row>
    <row r="1569" spans="18:22">
      <c r="R1569" s="3"/>
      <c r="T1569" s="3"/>
      <c r="V1569" s="49"/>
    </row>
    <row r="1570" spans="18:22">
      <c r="R1570" s="3"/>
      <c r="T1570" s="3"/>
      <c r="V1570" s="49"/>
    </row>
    <row r="1571" spans="18:22">
      <c r="R1571" s="3"/>
      <c r="T1571" s="3"/>
      <c r="V1571" s="49"/>
    </row>
    <row r="1572" spans="18:22">
      <c r="R1572" s="3"/>
      <c r="T1572" s="3"/>
      <c r="V1572" s="49"/>
    </row>
    <row r="1573" spans="18:22">
      <c r="R1573" s="3"/>
      <c r="T1573" s="3"/>
      <c r="V1573" s="49"/>
    </row>
    <row r="1574" spans="18:22">
      <c r="R1574" s="3"/>
      <c r="T1574" s="3"/>
      <c r="V1574" s="49"/>
    </row>
    <row r="1575" spans="18:22">
      <c r="R1575" s="3"/>
      <c r="T1575" s="3"/>
      <c r="V1575" s="49"/>
    </row>
    <row r="1576" spans="18:22">
      <c r="R1576" s="3"/>
      <c r="T1576" s="3"/>
      <c r="V1576" s="49"/>
    </row>
    <row r="1577" spans="18:22">
      <c r="R1577" s="3"/>
      <c r="T1577" s="3"/>
      <c r="V1577" s="49"/>
    </row>
    <row r="1578" spans="18:22">
      <c r="R1578" s="3"/>
      <c r="T1578" s="3"/>
      <c r="V1578" s="49"/>
    </row>
    <row r="1579" spans="18:22">
      <c r="R1579" s="3"/>
      <c r="T1579" s="3"/>
      <c r="V1579" s="49"/>
    </row>
    <row r="1580" spans="18:22">
      <c r="R1580" s="3"/>
      <c r="T1580" s="3"/>
      <c r="V1580" s="49"/>
    </row>
    <row r="1581" spans="18:22">
      <c r="R1581" s="3"/>
      <c r="T1581" s="3"/>
      <c r="V1581" s="49"/>
    </row>
    <row r="1582" spans="18:22">
      <c r="R1582" s="3"/>
      <c r="T1582" s="3"/>
      <c r="V1582" s="49"/>
    </row>
    <row r="1583" spans="18:22">
      <c r="R1583" s="3"/>
      <c r="T1583" s="3"/>
      <c r="V1583" s="49"/>
    </row>
    <row r="1584" spans="18:22">
      <c r="R1584" s="3"/>
      <c r="T1584" s="3"/>
      <c r="V1584" s="49"/>
    </row>
    <row r="1585" spans="18:22">
      <c r="R1585" s="3"/>
      <c r="T1585" s="3"/>
      <c r="V1585" s="49"/>
    </row>
    <row r="1586" spans="18:22">
      <c r="R1586" s="3"/>
      <c r="T1586" s="3"/>
      <c r="V1586" s="49"/>
    </row>
    <row r="1587" spans="18:22">
      <c r="R1587" s="3"/>
      <c r="T1587" s="3"/>
      <c r="V1587" s="49"/>
    </row>
    <row r="1588" spans="18:22">
      <c r="R1588" s="3"/>
      <c r="T1588" s="3"/>
      <c r="V1588" s="49"/>
    </row>
    <row r="1589" spans="18:22">
      <c r="R1589" s="3"/>
      <c r="T1589" s="3"/>
      <c r="V1589" s="49"/>
    </row>
    <row r="1590" spans="18:22">
      <c r="R1590" s="3"/>
      <c r="T1590" s="3"/>
      <c r="V1590" s="49"/>
    </row>
    <row r="1591" spans="18:22">
      <c r="R1591" s="3"/>
      <c r="T1591" s="3"/>
      <c r="V1591" s="49"/>
    </row>
    <row r="1592" spans="18:22">
      <c r="R1592" s="3"/>
      <c r="T1592" s="3"/>
      <c r="V1592" s="49"/>
    </row>
    <row r="1593" spans="18:22">
      <c r="R1593" s="3"/>
      <c r="T1593" s="3"/>
      <c r="V1593" s="49"/>
    </row>
    <row r="1594" spans="18:22">
      <c r="R1594" s="3"/>
      <c r="T1594" s="3"/>
      <c r="V1594" s="49"/>
    </row>
    <row r="1595" spans="18:22">
      <c r="R1595" s="3"/>
      <c r="T1595" s="3"/>
      <c r="V1595" s="49"/>
    </row>
    <row r="1596" spans="18:22">
      <c r="R1596" s="3"/>
      <c r="T1596" s="3"/>
      <c r="V1596" s="49"/>
    </row>
    <row r="1597" spans="18:22">
      <c r="R1597" s="3"/>
      <c r="T1597" s="3"/>
      <c r="V1597" s="49"/>
    </row>
    <row r="1598" spans="18:22">
      <c r="R1598" s="3"/>
      <c r="T1598" s="3"/>
      <c r="V1598" s="49"/>
    </row>
    <row r="1599" spans="18:22">
      <c r="R1599" s="3"/>
      <c r="T1599" s="3"/>
      <c r="V1599" s="49"/>
    </row>
    <row r="1600" spans="18:22">
      <c r="R1600" s="3"/>
      <c r="T1600" s="3"/>
      <c r="V1600" s="49"/>
    </row>
    <row r="1601" spans="18:22">
      <c r="R1601" s="3"/>
      <c r="T1601" s="3"/>
      <c r="V1601" s="49"/>
    </row>
    <row r="1602" spans="18:22">
      <c r="R1602" s="3"/>
      <c r="T1602" s="3"/>
      <c r="V1602" s="49"/>
    </row>
    <row r="1603" spans="18:22">
      <c r="R1603" s="3"/>
      <c r="T1603" s="3"/>
      <c r="V1603" s="49"/>
    </row>
    <row r="1604" spans="18:22">
      <c r="R1604" s="3"/>
      <c r="T1604" s="3"/>
      <c r="V1604" s="49"/>
    </row>
    <row r="1605" spans="18:22">
      <c r="R1605" s="3"/>
      <c r="T1605" s="3"/>
      <c r="V1605" s="49"/>
    </row>
    <row r="1606" spans="18:22">
      <c r="R1606" s="3"/>
      <c r="T1606" s="3"/>
      <c r="V1606" s="49"/>
    </row>
    <row r="1607" spans="18:22">
      <c r="R1607" s="3"/>
      <c r="T1607" s="3"/>
      <c r="V1607" s="49"/>
    </row>
    <row r="1608" spans="18:22">
      <c r="R1608" s="3"/>
      <c r="T1608" s="3"/>
      <c r="V1608" s="49"/>
    </row>
    <row r="1609" spans="18:22">
      <c r="R1609" s="3"/>
      <c r="T1609" s="3"/>
      <c r="V1609" s="49"/>
    </row>
    <row r="1610" spans="18:22">
      <c r="R1610" s="3"/>
      <c r="T1610" s="3"/>
      <c r="V1610" s="49"/>
    </row>
    <row r="1611" spans="18:22">
      <c r="R1611" s="3"/>
      <c r="T1611" s="3"/>
      <c r="V1611" s="49"/>
    </row>
    <row r="1612" spans="18:22">
      <c r="R1612" s="3"/>
      <c r="T1612" s="3"/>
      <c r="V1612" s="49"/>
    </row>
    <row r="1613" spans="18:22">
      <c r="R1613" s="3"/>
      <c r="T1613" s="3"/>
      <c r="V1613" s="49"/>
    </row>
    <row r="1614" spans="18:22">
      <c r="R1614" s="3"/>
      <c r="T1614" s="3"/>
      <c r="V1614" s="49"/>
    </row>
    <row r="1615" spans="18:22">
      <c r="R1615" s="3"/>
      <c r="T1615" s="3"/>
      <c r="V1615" s="49"/>
    </row>
    <row r="1616" spans="18:22">
      <c r="R1616" s="3"/>
      <c r="T1616" s="3"/>
      <c r="V1616" s="49"/>
    </row>
    <row r="1617" spans="18:22">
      <c r="R1617" s="3"/>
      <c r="T1617" s="3"/>
      <c r="V1617" s="49"/>
    </row>
    <row r="1618" spans="18:22">
      <c r="R1618" s="3"/>
      <c r="T1618" s="3"/>
      <c r="V1618" s="49"/>
    </row>
    <row r="1619" spans="18:22">
      <c r="R1619" s="3"/>
      <c r="T1619" s="3"/>
      <c r="V1619" s="49"/>
    </row>
    <row r="1620" spans="18:22">
      <c r="R1620" s="3"/>
      <c r="T1620" s="3"/>
      <c r="V1620" s="49"/>
    </row>
    <row r="1621" spans="18:22">
      <c r="R1621" s="3"/>
      <c r="T1621" s="3"/>
      <c r="V1621" s="49"/>
    </row>
    <row r="1622" spans="18:22">
      <c r="R1622" s="3"/>
      <c r="T1622" s="3"/>
      <c r="V1622" s="49"/>
    </row>
    <row r="1623" spans="18:22">
      <c r="R1623" s="3"/>
      <c r="T1623" s="3"/>
      <c r="V1623" s="49"/>
    </row>
    <row r="1624" spans="18:22">
      <c r="R1624" s="3"/>
      <c r="T1624" s="3"/>
      <c r="V1624" s="49"/>
    </row>
    <row r="1625" spans="18:22">
      <c r="R1625" s="3"/>
      <c r="T1625" s="3"/>
      <c r="V1625" s="49"/>
    </row>
    <row r="1626" spans="18:22">
      <c r="R1626" s="3"/>
      <c r="T1626" s="3"/>
      <c r="V1626" s="49"/>
    </row>
    <row r="1627" spans="18:22">
      <c r="R1627" s="3"/>
      <c r="T1627" s="3"/>
      <c r="V1627" s="49"/>
    </row>
    <row r="1628" spans="18:22">
      <c r="R1628" s="3"/>
      <c r="T1628" s="3"/>
      <c r="V1628" s="49"/>
    </row>
    <row r="1629" spans="18:22">
      <c r="R1629" s="3"/>
      <c r="T1629" s="3"/>
      <c r="V1629" s="49"/>
    </row>
    <row r="1630" spans="18:22">
      <c r="R1630" s="3"/>
      <c r="T1630" s="3"/>
      <c r="V1630" s="49"/>
    </row>
    <row r="1631" spans="18:22">
      <c r="R1631" s="3"/>
      <c r="T1631" s="3"/>
      <c r="V1631" s="49"/>
    </row>
    <row r="1632" spans="18:22">
      <c r="R1632" s="3"/>
      <c r="T1632" s="3"/>
      <c r="V1632" s="49"/>
    </row>
    <row r="1633" spans="18:22">
      <c r="R1633" s="3"/>
      <c r="T1633" s="3"/>
      <c r="V1633" s="49"/>
    </row>
    <row r="1634" spans="18:22">
      <c r="R1634" s="3"/>
      <c r="T1634" s="3"/>
      <c r="V1634" s="49"/>
    </row>
    <row r="1635" spans="18:22">
      <c r="R1635" s="3"/>
      <c r="T1635" s="3"/>
      <c r="V1635" s="49"/>
    </row>
    <row r="1636" spans="18:22">
      <c r="R1636" s="3"/>
      <c r="T1636" s="3"/>
      <c r="V1636" s="49"/>
    </row>
    <row r="1637" spans="18:22">
      <c r="R1637" s="3"/>
      <c r="T1637" s="3"/>
      <c r="V1637" s="49"/>
    </row>
    <row r="1638" spans="18:22">
      <c r="R1638" s="3"/>
      <c r="T1638" s="3"/>
      <c r="V1638" s="49"/>
    </row>
    <row r="1639" spans="18:22">
      <c r="R1639" s="3"/>
      <c r="T1639" s="3"/>
      <c r="V1639" s="49"/>
    </row>
    <row r="1640" spans="18:22">
      <c r="R1640" s="3"/>
      <c r="T1640" s="3"/>
      <c r="V1640" s="49"/>
    </row>
    <row r="1641" spans="18:22">
      <c r="R1641" s="3"/>
      <c r="T1641" s="3"/>
      <c r="V1641" s="49"/>
    </row>
    <row r="1642" spans="18:22">
      <c r="R1642" s="3"/>
      <c r="T1642" s="3"/>
      <c r="V1642" s="49"/>
    </row>
    <row r="1643" spans="18:22">
      <c r="R1643" s="3"/>
      <c r="T1643" s="3"/>
      <c r="V1643" s="49"/>
    </row>
    <row r="1644" spans="18:22">
      <c r="R1644" s="3"/>
      <c r="T1644" s="3"/>
      <c r="V1644" s="49"/>
    </row>
    <row r="1645" spans="18:22">
      <c r="R1645" s="3"/>
      <c r="T1645" s="3"/>
      <c r="V1645" s="49"/>
    </row>
    <row r="1646" spans="18:22">
      <c r="R1646" s="3"/>
      <c r="T1646" s="3"/>
      <c r="V1646" s="49"/>
    </row>
    <row r="1647" spans="18:22">
      <c r="R1647" s="3"/>
      <c r="T1647" s="3"/>
      <c r="V1647" s="49"/>
    </row>
    <row r="1648" spans="18:22">
      <c r="R1648" s="3"/>
      <c r="T1648" s="3"/>
      <c r="V1648" s="49"/>
    </row>
    <row r="1649" spans="18:22">
      <c r="R1649" s="3"/>
      <c r="T1649" s="3"/>
      <c r="V1649" s="49"/>
    </row>
    <row r="1650" spans="18:22">
      <c r="R1650" s="3"/>
      <c r="T1650" s="3"/>
      <c r="V1650" s="49"/>
    </row>
    <row r="1651" spans="18:22">
      <c r="R1651" s="3"/>
      <c r="T1651" s="3"/>
      <c r="V1651" s="49"/>
    </row>
    <row r="1652" spans="18:22">
      <c r="R1652" s="3"/>
      <c r="T1652" s="3"/>
      <c r="V1652" s="49"/>
    </row>
    <row r="1653" spans="18:22">
      <c r="R1653" s="3"/>
      <c r="T1653" s="3"/>
      <c r="V1653" s="49"/>
    </row>
    <row r="1654" spans="18:22">
      <c r="R1654" s="3"/>
      <c r="T1654" s="3"/>
      <c r="V1654" s="49"/>
    </row>
    <row r="1655" spans="18:22">
      <c r="R1655" s="3"/>
      <c r="T1655" s="3"/>
      <c r="V1655" s="49"/>
    </row>
    <row r="1656" spans="18:22">
      <c r="R1656" s="3"/>
      <c r="T1656" s="3"/>
      <c r="V1656" s="49"/>
    </row>
    <row r="1657" spans="18:22">
      <c r="R1657" s="3"/>
      <c r="T1657" s="3"/>
      <c r="V1657" s="49"/>
    </row>
    <row r="1658" spans="18:22">
      <c r="R1658" s="3"/>
      <c r="T1658" s="3"/>
      <c r="V1658" s="49"/>
    </row>
    <row r="1659" spans="18:22">
      <c r="R1659" s="3"/>
      <c r="T1659" s="3"/>
      <c r="V1659" s="49"/>
    </row>
    <row r="1660" spans="18:22">
      <c r="R1660" s="3"/>
      <c r="T1660" s="3"/>
      <c r="V1660" s="49"/>
    </row>
    <row r="1661" spans="18:22">
      <c r="R1661" s="3"/>
      <c r="T1661" s="3"/>
      <c r="V1661" s="49"/>
    </row>
    <row r="1662" spans="18:22">
      <c r="R1662" s="3"/>
      <c r="T1662" s="3"/>
      <c r="V1662" s="49"/>
    </row>
    <row r="1663" spans="18:22">
      <c r="R1663" s="3"/>
      <c r="T1663" s="3"/>
      <c r="V1663" s="49"/>
    </row>
    <row r="1664" spans="18:22">
      <c r="R1664" s="3"/>
      <c r="T1664" s="3"/>
      <c r="V1664" s="49"/>
    </row>
    <row r="1665" spans="18:22">
      <c r="R1665" s="3"/>
      <c r="T1665" s="3"/>
      <c r="V1665" s="49"/>
    </row>
    <row r="1666" spans="18:22">
      <c r="R1666" s="3"/>
      <c r="T1666" s="3"/>
      <c r="V1666" s="49"/>
    </row>
    <row r="1667" spans="18:22">
      <c r="R1667" s="3"/>
      <c r="T1667" s="3"/>
      <c r="V1667" s="49"/>
    </row>
    <row r="1668" spans="18:22">
      <c r="R1668" s="3"/>
      <c r="T1668" s="3"/>
      <c r="V1668" s="49"/>
    </row>
    <row r="1669" spans="18:22">
      <c r="R1669" s="3"/>
      <c r="T1669" s="3"/>
      <c r="V1669" s="49"/>
    </row>
    <row r="1670" spans="18:22">
      <c r="R1670" s="3"/>
      <c r="T1670" s="3"/>
      <c r="V1670" s="49"/>
    </row>
    <row r="1671" spans="18:22">
      <c r="R1671" s="3"/>
      <c r="T1671" s="3"/>
      <c r="V1671" s="49"/>
    </row>
    <row r="1672" spans="18:22">
      <c r="R1672" s="3"/>
      <c r="T1672" s="3"/>
      <c r="V1672" s="49"/>
    </row>
    <row r="1673" spans="18:22">
      <c r="R1673" s="3"/>
      <c r="T1673" s="3"/>
      <c r="V1673" s="49"/>
    </row>
    <row r="1674" spans="18:22">
      <c r="R1674" s="3"/>
      <c r="T1674" s="3"/>
      <c r="V1674" s="49"/>
    </row>
    <row r="1675" spans="18:22">
      <c r="R1675" s="3"/>
      <c r="T1675" s="3"/>
      <c r="V1675" s="49"/>
    </row>
    <row r="1676" spans="18:22">
      <c r="R1676" s="3"/>
      <c r="T1676" s="3"/>
      <c r="V1676" s="49"/>
    </row>
    <row r="1677" spans="18:22">
      <c r="R1677" s="3"/>
      <c r="T1677" s="3"/>
      <c r="V1677" s="49"/>
    </row>
    <row r="1678" spans="18:22">
      <c r="R1678" s="3"/>
      <c r="T1678" s="3"/>
      <c r="V1678" s="49"/>
    </row>
    <row r="1679" spans="18:22">
      <c r="R1679" s="3"/>
      <c r="T1679" s="3"/>
      <c r="V1679" s="49"/>
    </row>
    <row r="1680" spans="18:22">
      <c r="R1680" s="3"/>
      <c r="T1680" s="3"/>
      <c r="V1680" s="49"/>
    </row>
    <row r="1681" spans="18:22">
      <c r="R1681" s="3"/>
      <c r="T1681" s="3"/>
      <c r="V1681" s="49"/>
    </row>
    <row r="1682" spans="18:22">
      <c r="R1682" s="3"/>
      <c r="T1682" s="3"/>
      <c r="V1682" s="49"/>
    </row>
    <row r="1683" spans="18:22">
      <c r="R1683" s="3"/>
      <c r="T1683" s="3"/>
      <c r="V1683" s="49"/>
    </row>
    <row r="1684" spans="18:22">
      <c r="R1684" s="3"/>
      <c r="T1684" s="3"/>
      <c r="V1684" s="49"/>
    </row>
    <row r="1685" spans="18:22">
      <c r="R1685" s="3"/>
      <c r="T1685" s="3"/>
      <c r="V1685" s="49"/>
    </row>
    <row r="1686" spans="18:22">
      <c r="R1686" s="3"/>
      <c r="T1686" s="3"/>
      <c r="V1686" s="49"/>
    </row>
    <row r="1687" spans="18:22">
      <c r="R1687" s="3"/>
      <c r="T1687" s="3"/>
      <c r="V1687" s="49"/>
    </row>
    <row r="1688" spans="18:22">
      <c r="R1688" s="3"/>
      <c r="T1688" s="3"/>
      <c r="V1688" s="49"/>
    </row>
    <row r="1689" spans="18:22">
      <c r="R1689" s="3"/>
      <c r="T1689" s="3"/>
      <c r="V1689" s="49"/>
    </row>
    <row r="1690" spans="18:22">
      <c r="R1690" s="3"/>
      <c r="T1690" s="3"/>
      <c r="V1690" s="49"/>
    </row>
    <row r="1691" spans="18:22">
      <c r="R1691" s="3"/>
      <c r="T1691" s="3"/>
      <c r="V1691" s="49"/>
    </row>
    <row r="1692" spans="18:22">
      <c r="R1692" s="3"/>
      <c r="T1692" s="3"/>
      <c r="V1692" s="49"/>
    </row>
    <row r="1693" spans="18:22">
      <c r="R1693" s="3"/>
      <c r="T1693" s="3"/>
      <c r="V1693" s="49"/>
    </row>
    <row r="1694" spans="18:22">
      <c r="R1694" s="3"/>
      <c r="T1694" s="3"/>
      <c r="V1694" s="49"/>
    </row>
    <row r="1695" spans="18:22">
      <c r="R1695" s="3"/>
      <c r="T1695" s="3"/>
      <c r="V1695" s="49"/>
    </row>
    <row r="1696" spans="18:22">
      <c r="R1696" s="3"/>
      <c r="T1696" s="3"/>
      <c r="V1696" s="49"/>
    </row>
    <row r="1697" spans="18:22">
      <c r="R1697" s="3"/>
      <c r="T1697" s="3"/>
      <c r="V1697" s="49"/>
    </row>
    <row r="1698" spans="18:22">
      <c r="R1698" s="3"/>
      <c r="T1698" s="3"/>
      <c r="V1698" s="49"/>
    </row>
    <row r="1699" spans="18:22">
      <c r="R1699" s="3"/>
      <c r="T1699" s="3"/>
      <c r="V1699" s="49"/>
    </row>
    <row r="1700" spans="18:22">
      <c r="R1700" s="3"/>
      <c r="T1700" s="3"/>
      <c r="V1700" s="49"/>
    </row>
    <row r="1701" spans="18:22">
      <c r="R1701" s="3"/>
      <c r="T1701" s="3"/>
      <c r="V1701" s="49"/>
    </row>
    <row r="1702" spans="18:22">
      <c r="R1702" s="3"/>
      <c r="T1702" s="3"/>
      <c r="V1702" s="49"/>
    </row>
    <row r="1703" spans="18:22">
      <c r="R1703" s="3"/>
      <c r="T1703" s="3"/>
      <c r="V1703" s="49"/>
    </row>
    <row r="1704" spans="18:22">
      <c r="R1704" s="3"/>
      <c r="T1704" s="3"/>
      <c r="V1704" s="49"/>
    </row>
    <row r="1705" spans="18:22">
      <c r="R1705" s="3"/>
      <c r="T1705" s="3"/>
      <c r="V1705" s="49"/>
    </row>
    <row r="1706" spans="18:22">
      <c r="R1706" s="3"/>
      <c r="T1706" s="3"/>
      <c r="V1706" s="49"/>
    </row>
    <row r="1707" spans="18:22">
      <c r="R1707" s="3"/>
      <c r="T1707" s="3"/>
      <c r="V1707" s="49"/>
    </row>
    <row r="1708" spans="18:22">
      <c r="R1708" s="3"/>
      <c r="T1708" s="3"/>
      <c r="V1708" s="49"/>
    </row>
    <row r="1709" spans="18:22">
      <c r="R1709" s="3"/>
      <c r="T1709" s="3"/>
      <c r="V1709" s="49"/>
    </row>
    <row r="1710" spans="18:22">
      <c r="R1710" s="3"/>
      <c r="T1710" s="3"/>
      <c r="V1710" s="49"/>
    </row>
    <row r="1711" spans="18:22">
      <c r="R1711" s="3"/>
      <c r="T1711" s="3"/>
      <c r="V1711" s="49"/>
    </row>
    <row r="1712" spans="18:22">
      <c r="R1712" s="3"/>
      <c r="T1712" s="3"/>
      <c r="V1712" s="49"/>
    </row>
    <row r="1713" spans="18:22">
      <c r="R1713" s="3"/>
      <c r="T1713" s="3"/>
      <c r="V1713" s="49"/>
    </row>
    <row r="1714" spans="18:22">
      <c r="R1714" s="3"/>
      <c r="T1714" s="3"/>
      <c r="V1714" s="49"/>
    </row>
    <row r="1715" spans="18:22">
      <c r="R1715" s="3"/>
      <c r="T1715" s="3"/>
      <c r="V1715" s="49"/>
    </row>
    <row r="1716" spans="18:22">
      <c r="R1716" s="3"/>
      <c r="T1716" s="3"/>
      <c r="V1716" s="49"/>
    </row>
    <row r="1717" spans="18:22">
      <c r="R1717" s="3"/>
      <c r="T1717" s="3"/>
      <c r="V1717" s="49"/>
    </row>
    <row r="1718" spans="18:22">
      <c r="R1718" s="3"/>
      <c r="T1718" s="3"/>
      <c r="V1718" s="49"/>
    </row>
    <row r="1719" spans="18:22">
      <c r="R1719" s="3"/>
      <c r="T1719" s="3"/>
      <c r="V1719" s="49"/>
    </row>
    <row r="1720" spans="18:22">
      <c r="R1720" s="3"/>
      <c r="T1720" s="3"/>
      <c r="V1720" s="49"/>
    </row>
    <row r="1721" spans="18:22">
      <c r="R1721" s="3"/>
      <c r="T1721" s="3"/>
      <c r="V1721" s="49"/>
    </row>
    <row r="1722" spans="18:22">
      <c r="R1722" s="3"/>
      <c r="T1722" s="3"/>
      <c r="V1722" s="49"/>
    </row>
    <row r="1723" spans="18:22">
      <c r="R1723" s="3"/>
      <c r="T1723" s="3"/>
      <c r="V1723" s="49"/>
    </row>
    <row r="1724" spans="18:22">
      <c r="R1724" s="3"/>
      <c r="T1724" s="3"/>
      <c r="V1724" s="49"/>
    </row>
    <row r="1725" spans="18:22">
      <c r="R1725" s="3"/>
      <c r="T1725" s="3"/>
      <c r="V1725" s="49"/>
    </row>
    <row r="1726" spans="18:22">
      <c r="R1726" s="3"/>
      <c r="T1726" s="3"/>
      <c r="V1726" s="49"/>
    </row>
    <row r="1727" spans="18:22">
      <c r="R1727" s="3"/>
      <c r="T1727" s="3"/>
      <c r="V1727" s="49"/>
    </row>
    <row r="1728" spans="18:22">
      <c r="R1728" s="3"/>
      <c r="T1728" s="3"/>
      <c r="V1728" s="49"/>
    </row>
    <row r="1729" spans="18:22">
      <c r="R1729" s="3"/>
      <c r="T1729" s="3"/>
      <c r="V1729" s="49"/>
    </row>
    <row r="1730" spans="18:22">
      <c r="R1730" s="3"/>
      <c r="T1730" s="3"/>
      <c r="V1730" s="49"/>
    </row>
    <row r="1731" spans="18:22">
      <c r="R1731" s="3"/>
      <c r="T1731" s="3"/>
      <c r="V1731" s="49"/>
    </row>
    <row r="1732" spans="18:22">
      <c r="R1732" s="3"/>
      <c r="T1732" s="3"/>
      <c r="V1732" s="49"/>
    </row>
    <row r="1733" spans="18:22">
      <c r="R1733" s="3"/>
      <c r="T1733" s="3"/>
      <c r="V1733" s="49"/>
    </row>
    <row r="1734" spans="18:22">
      <c r="R1734" s="3"/>
      <c r="T1734" s="3"/>
      <c r="V1734" s="49"/>
    </row>
    <row r="1735" spans="18:22">
      <c r="R1735" s="3"/>
      <c r="T1735" s="3"/>
      <c r="V1735" s="49"/>
    </row>
    <row r="1736" spans="18:22">
      <c r="R1736" s="3"/>
      <c r="T1736" s="3"/>
      <c r="V1736" s="49"/>
    </row>
    <row r="1737" spans="18:22">
      <c r="R1737" s="3"/>
      <c r="T1737" s="3"/>
      <c r="V1737" s="49"/>
    </row>
    <row r="1738" spans="18:22">
      <c r="R1738" s="3"/>
      <c r="T1738" s="3"/>
      <c r="V1738" s="49"/>
    </row>
    <row r="1739" spans="18:22">
      <c r="R1739" s="3"/>
      <c r="T1739" s="3"/>
      <c r="V1739" s="49"/>
    </row>
    <row r="1740" spans="18:22">
      <c r="R1740" s="3"/>
      <c r="T1740" s="3"/>
      <c r="V1740" s="49"/>
    </row>
    <row r="1741" spans="18:22">
      <c r="R1741" s="3"/>
      <c r="T1741" s="3"/>
      <c r="V1741" s="49"/>
    </row>
    <row r="1742" spans="18:22">
      <c r="R1742" s="3"/>
      <c r="T1742" s="3"/>
      <c r="V1742" s="49"/>
    </row>
    <row r="1743" spans="18:22">
      <c r="R1743" s="3"/>
      <c r="T1743" s="3"/>
      <c r="V1743" s="49"/>
    </row>
    <row r="1744" spans="18:22">
      <c r="R1744" s="3"/>
      <c r="T1744" s="3"/>
      <c r="V1744" s="49"/>
    </row>
  </sheetData>
  <autoFilter ref="A9:Y1446">
    <filterColumn colId="1" showButton="0"/>
    <filterColumn colId="2" showButton="0"/>
  </autoFilter>
  <mergeCells count="421">
    <mergeCell ref="D1263:D1267"/>
    <mergeCell ref="D1268:D1272"/>
    <mergeCell ref="D1273:D1277"/>
    <mergeCell ref="D1278:D1282"/>
    <mergeCell ref="D1283:D1287"/>
    <mergeCell ref="D1288:D1292"/>
    <mergeCell ref="C1374:C1403"/>
    <mergeCell ref="D1374:D1378"/>
    <mergeCell ref="D1379:D1383"/>
    <mergeCell ref="D1384:D1388"/>
    <mergeCell ref="D1389:D1393"/>
    <mergeCell ref="D1394:D1398"/>
    <mergeCell ref="D1399:D1403"/>
    <mergeCell ref="D1053:D1057"/>
    <mergeCell ref="D1058:D1062"/>
    <mergeCell ref="D1063:D1067"/>
    <mergeCell ref="D1068:D1072"/>
    <mergeCell ref="C1153:C1182"/>
    <mergeCell ref="D1153:D1157"/>
    <mergeCell ref="D1158:D1162"/>
    <mergeCell ref="D1163:D1167"/>
    <mergeCell ref="D1168:D1172"/>
    <mergeCell ref="D1173:D1177"/>
    <mergeCell ref="D1178:D1182"/>
    <mergeCell ref="B1098:D1102"/>
    <mergeCell ref="B1103:D1107"/>
    <mergeCell ref="D828:D832"/>
    <mergeCell ref="D833:D837"/>
    <mergeCell ref="D838:D842"/>
    <mergeCell ref="D843:D847"/>
    <mergeCell ref="D848:D852"/>
    <mergeCell ref="C933:C962"/>
    <mergeCell ref="D933:D937"/>
    <mergeCell ref="D938:D942"/>
    <mergeCell ref="D943:D947"/>
    <mergeCell ref="D948:D952"/>
    <mergeCell ref="D953:D957"/>
    <mergeCell ref="D958:D962"/>
    <mergeCell ref="D492:D496"/>
    <mergeCell ref="D497:D501"/>
    <mergeCell ref="D502:D506"/>
    <mergeCell ref="D507:D511"/>
    <mergeCell ref="D512:D516"/>
    <mergeCell ref="D517:D521"/>
    <mergeCell ref="C602:C631"/>
    <mergeCell ref="D602:D606"/>
    <mergeCell ref="D607:D611"/>
    <mergeCell ref="D612:D616"/>
    <mergeCell ref="D617:D621"/>
    <mergeCell ref="D622:D626"/>
    <mergeCell ref="D627:D631"/>
    <mergeCell ref="D537:D541"/>
    <mergeCell ref="B542:D546"/>
    <mergeCell ref="B547:D551"/>
    <mergeCell ref="B552:D556"/>
    <mergeCell ref="D42:D46"/>
    <mergeCell ref="D47:D51"/>
    <mergeCell ref="D62:D66"/>
    <mergeCell ref="D67:D71"/>
    <mergeCell ref="C162:C191"/>
    <mergeCell ref="D162:D166"/>
    <mergeCell ref="D167:D171"/>
    <mergeCell ref="D172:D176"/>
    <mergeCell ref="D177:D181"/>
    <mergeCell ref="D182:D186"/>
    <mergeCell ref="D187:D191"/>
    <mergeCell ref="C142:C161"/>
    <mergeCell ref="D142:D146"/>
    <mergeCell ref="D147:D151"/>
    <mergeCell ref="D152:D156"/>
    <mergeCell ref="D157:D161"/>
    <mergeCell ref="A1328:A1332"/>
    <mergeCell ref="B1328:D1332"/>
    <mergeCell ref="A1334:A1438"/>
    <mergeCell ref="B1334:B1423"/>
    <mergeCell ref="C1414:C1423"/>
    <mergeCell ref="D1414:D1418"/>
    <mergeCell ref="D1419:D1423"/>
    <mergeCell ref="B1434:D1438"/>
    <mergeCell ref="A1439:A1443"/>
    <mergeCell ref="B1439:D1443"/>
    <mergeCell ref="B1424:D1428"/>
    <mergeCell ref="B1429:D1433"/>
    <mergeCell ref="B1333:D1333"/>
    <mergeCell ref="A1218:A1222"/>
    <mergeCell ref="B1218:D1222"/>
    <mergeCell ref="A1223:A1327"/>
    <mergeCell ref="B1223:B1312"/>
    <mergeCell ref="C1223:C1242"/>
    <mergeCell ref="D1223:D1227"/>
    <mergeCell ref="D1228:D1232"/>
    <mergeCell ref="D1233:D1237"/>
    <mergeCell ref="D1238:D1242"/>
    <mergeCell ref="C1243:C1262"/>
    <mergeCell ref="D1243:D1247"/>
    <mergeCell ref="D1248:D1252"/>
    <mergeCell ref="D1253:D1257"/>
    <mergeCell ref="D1258:D1262"/>
    <mergeCell ref="C1293:C1302"/>
    <mergeCell ref="D1293:D1297"/>
    <mergeCell ref="D1298:D1302"/>
    <mergeCell ref="C1303:C1312"/>
    <mergeCell ref="D1303:D1307"/>
    <mergeCell ref="D1308:D1312"/>
    <mergeCell ref="B1313:D1317"/>
    <mergeCell ref="B1318:D1322"/>
    <mergeCell ref="B1323:D1327"/>
    <mergeCell ref="C1263:C1292"/>
    <mergeCell ref="A1108:A1112"/>
    <mergeCell ref="B1108:D1112"/>
    <mergeCell ref="A1113:A1217"/>
    <mergeCell ref="B1113:B1202"/>
    <mergeCell ref="C1113:C1132"/>
    <mergeCell ref="D1123:D1127"/>
    <mergeCell ref="D1128:D1132"/>
    <mergeCell ref="C1133:C1152"/>
    <mergeCell ref="D1133:D1137"/>
    <mergeCell ref="D1138:D1142"/>
    <mergeCell ref="D1143:D1147"/>
    <mergeCell ref="D1148:D1152"/>
    <mergeCell ref="C1183:C1192"/>
    <mergeCell ref="D1183:D1187"/>
    <mergeCell ref="D1188:D1192"/>
    <mergeCell ref="C1193:C1202"/>
    <mergeCell ref="D1193:D1197"/>
    <mergeCell ref="D1198:D1202"/>
    <mergeCell ref="B1203:D1207"/>
    <mergeCell ref="B1208:D1212"/>
    <mergeCell ref="B1213:D1217"/>
    <mergeCell ref="D1113:D1117"/>
    <mergeCell ref="D1118:D1122"/>
    <mergeCell ref="A888:A892"/>
    <mergeCell ref="B888:D892"/>
    <mergeCell ref="A893:A997"/>
    <mergeCell ref="B893:B982"/>
    <mergeCell ref="C913:C932"/>
    <mergeCell ref="D923:D927"/>
    <mergeCell ref="D928:D932"/>
    <mergeCell ref="C963:C972"/>
    <mergeCell ref="D963:D967"/>
    <mergeCell ref="D968:D972"/>
    <mergeCell ref="C973:C982"/>
    <mergeCell ref="B983:D987"/>
    <mergeCell ref="B988:D992"/>
    <mergeCell ref="B993:D997"/>
    <mergeCell ref="D893:D897"/>
    <mergeCell ref="D898:D902"/>
    <mergeCell ref="D903:D907"/>
    <mergeCell ref="D908:D912"/>
    <mergeCell ref="D913:D917"/>
    <mergeCell ref="D918:D922"/>
    <mergeCell ref="C893:C912"/>
    <mergeCell ref="D973:D977"/>
    <mergeCell ref="D978:D982"/>
    <mergeCell ref="A117:A121"/>
    <mergeCell ref="B117:D121"/>
    <mergeCell ref="A673:A777"/>
    <mergeCell ref="B673:B762"/>
    <mergeCell ref="C753:C762"/>
    <mergeCell ref="D753:D757"/>
    <mergeCell ref="D758:D762"/>
    <mergeCell ref="B773:D777"/>
    <mergeCell ref="A778:A782"/>
    <mergeCell ref="B778:D782"/>
    <mergeCell ref="B222:D226"/>
    <mergeCell ref="A227:A231"/>
    <mergeCell ref="B227:D231"/>
    <mergeCell ref="B327:D331"/>
    <mergeCell ref="B332:D336"/>
    <mergeCell ref="A337:A341"/>
    <mergeCell ref="B337:D341"/>
    <mergeCell ref="A122:A226"/>
    <mergeCell ref="B122:B211"/>
    <mergeCell ref="C122:C141"/>
    <mergeCell ref="D122:D126"/>
    <mergeCell ref="D127:D131"/>
    <mergeCell ref="D132:D136"/>
    <mergeCell ref="D137:D141"/>
    <mergeCell ref="A12:A116"/>
    <mergeCell ref="B12:B101"/>
    <mergeCell ref="C12:C31"/>
    <mergeCell ref="D12:D16"/>
    <mergeCell ref="D17:D21"/>
    <mergeCell ref="D22:D26"/>
    <mergeCell ref="D27:D31"/>
    <mergeCell ref="C52:C81"/>
    <mergeCell ref="D52:D56"/>
    <mergeCell ref="D57:D61"/>
    <mergeCell ref="D72:D76"/>
    <mergeCell ref="D77:D81"/>
    <mergeCell ref="C82:C91"/>
    <mergeCell ref="D82:D86"/>
    <mergeCell ref="D87:D91"/>
    <mergeCell ref="C92:C101"/>
    <mergeCell ref="D92:D96"/>
    <mergeCell ref="D97:D101"/>
    <mergeCell ref="B102:D106"/>
    <mergeCell ref="B107:D111"/>
    <mergeCell ref="B112:D116"/>
    <mergeCell ref="C32:C51"/>
    <mergeCell ref="D32:D36"/>
    <mergeCell ref="D37:D41"/>
    <mergeCell ref="C192:C201"/>
    <mergeCell ref="D192:D196"/>
    <mergeCell ref="D197:D201"/>
    <mergeCell ref="C202:C211"/>
    <mergeCell ref="D202:D206"/>
    <mergeCell ref="D207:D211"/>
    <mergeCell ref="B212:D216"/>
    <mergeCell ref="B217:D221"/>
    <mergeCell ref="B432:D436"/>
    <mergeCell ref="C272:C301"/>
    <mergeCell ref="D272:D276"/>
    <mergeCell ref="D277:D281"/>
    <mergeCell ref="D282:D286"/>
    <mergeCell ref="D287:D291"/>
    <mergeCell ref="D292:D296"/>
    <mergeCell ref="D297:D301"/>
    <mergeCell ref="C382:C411"/>
    <mergeCell ref="D382:D386"/>
    <mergeCell ref="D387:D391"/>
    <mergeCell ref="D392:D396"/>
    <mergeCell ref="D397:D401"/>
    <mergeCell ref="D402:D406"/>
    <mergeCell ref="D407:D411"/>
    <mergeCell ref="A447:A451"/>
    <mergeCell ref="B447:D451"/>
    <mergeCell ref="A232:A336"/>
    <mergeCell ref="B232:B321"/>
    <mergeCell ref="C232:C251"/>
    <mergeCell ref="D232:D236"/>
    <mergeCell ref="D237:D241"/>
    <mergeCell ref="D242:D246"/>
    <mergeCell ref="D247:D251"/>
    <mergeCell ref="C252:C271"/>
    <mergeCell ref="D252:D256"/>
    <mergeCell ref="D257:D261"/>
    <mergeCell ref="D262:D266"/>
    <mergeCell ref="D267:D271"/>
    <mergeCell ref="C302:C311"/>
    <mergeCell ref="D302:D306"/>
    <mergeCell ref="D307:D311"/>
    <mergeCell ref="C312:C321"/>
    <mergeCell ref="D312:D316"/>
    <mergeCell ref="D317:D321"/>
    <mergeCell ref="B322:D326"/>
    <mergeCell ref="A342:A446"/>
    <mergeCell ref="B342:B431"/>
    <mergeCell ref="C342:C361"/>
    <mergeCell ref="D342:D346"/>
    <mergeCell ref="D347:D351"/>
    <mergeCell ref="D352:D356"/>
    <mergeCell ref="D357:D361"/>
    <mergeCell ref="C362:C381"/>
    <mergeCell ref="D362:D366"/>
    <mergeCell ref="D367:D371"/>
    <mergeCell ref="D372:D376"/>
    <mergeCell ref="D377:D381"/>
    <mergeCell ref="C412:C421"/>
    <mergeCell ref="D412:D416"/>
    <mergeCell ref="D417:D421"/>
    <mergeCell ref="C422:C431"/>
    <mergeCell ref="D422:D426"/>
    <mergeCell ref="D427:D431"/>
    <mergeCell ref="B437:D441"/>
    <mergeCell ref="B442:D446"/>
    <mergeCell ref="C642:C651"/>
    <mergeCell ref="D642:D646"/>
    <mergeCell ref="D647:D651"/>
    <mergeCell ref="A452:A556"/>
    <mergeCell ref="B452:B541"/>
    <mergeCell ref="C452:C471"/>
    <mergeCell ref="D452:D456"/>
    <mergeCell ref="D457:D461"/>
    <mergeCell ref="D462:D466"/>
    <mergeCell ref="D467:D471"/>
    <mergeCell ref="C472:C491"/>
    <mergeCell ref="D472:D476"/>
    <mergeCell ref="D477:D481"/>
    <mergeCell ref="D482:D486"/>
    <mergeCell ref="D487:D491"/>
    <mergeCell ref="C522:C531"/>
    <mergeCell ref="D522:D526"/>
    <mergeCell ref="D527:D531"/>
    <mergeCell ref="C532:C541"/>
    <mergeCell ref="D532:D536"/>
    <mergeCell ref="B562:B651"/>
    <mergeCell ref="C492:C521"/>
    <mergeCell ref="A557:A561"/>
    <mergeCell ref="B557:D561"/>
    <mergeCell ref="B1444:D1444"/>
    <mergeCell ref="C1334:C1353"/>
    <mergeCell ref="D1334:D1338"/>
    <mergeCell ref="D1339:D1343"/>
    <mergeCell ref="D1344:D1348"/>
    <mergeCell ref="D1349:D1353"/>
    <mergeCell ref="C1354:C1373"/>
    <mergeCell ref="D1354:D1358"/>
    <mergeCell ref="D1359:D1363"/>
    <mergeCell ref="D1364:D1368"/>
    <mergeCell ref="D1369:D1373"/>
    <mergeCell ref="C1404:C1413"/>
    <mergeCell ref="D1404:D1408"/>
    <mergeCell ref="D1409:D1413"/>
    <mergeCell ref="D1013:D1017"/>
    <mergeCell ref="D1018:D1022"/>
    <mergeCell ref="D1003:D1007"/>
    <mergeCell ref="D1008:D1012"/>
    <mergeCell ref="A998:A1002"/>
    <mergeCell ref="B998:D1002"/>
    <mergeCell ref="A1003:A1107"/>
    <mergeCell ref="B1003:B1092"/>
    <mergeCell ref="C1003:C1022"/>
    <mergeCell ref="C1023:C1042"/>
    <mergeCell ref="D1023:D1027"/>
    <mergeCell ref="D1028:D1032"/>
    <mergeCell ref="D1033:D1037"/>
    <mergeCell ref="D1038:D1042"/>
    <mergeCell ref="C1073:C1082"/>
    <mergeCell ref="C1083:C1092"/>
    <mergeCell ref="B1093:D1097"/>
    <mergeCell ref="D1073:D1077"/>
    <mergeCell ref="D1078:D1082"/>
    <mergeCell ref="D1083:D1087"/>
    <mergeCell ref="D1088:D1092"/>
    <mergeCell ref="C1043:C1072"/>
    <mergeCell ref="D1043:D1047"/>
    <mergeCell ref="D1048:D1052"/>
    <mergeCell ref="A783:A887"/>
    <mergeCell ref="B783:B872"/>
    <mergeCell ref="C783:C802"/>
    <mergeCell ref="C803:C822"/>
    <mergeCell ref="B768:D772"/>
    <mergeCell ref="D813:D817"/>
    <mergeCell ref="D818:D822"/>
    <mergeCell ref="D783:D787"/>
    <mergeCell ref="D788:D792"/>
    <mergeCell ref="D793:D797"/>
    <mergeCell ref="D798:D802"/>
    <mergeCell ref="D803:D807"/>
    <mergeCell ref="D808:D812"/>
    <mergeCell ref="C853:C862"/>
    <mergeCell ref="D853:D857"/>
    <mergeCell ref="D858:D862"/>
    <mergeCell ref="C863:C872"/>
    <mergeCell ref="D863:D867"/>
    <mergeCell ref="D868:D872"/>
    <mergeCell ref="B873:D877"/>
    <mergeCell ref="B878:D882"/>
    <mergeCell ref="B883:D887"/>
    <mergeCell ref="C823:C852"/>
    <mergeCell ref="D823:D827"/>
    <mergeCell ref="C693:C712"/>
    <mergeCell ref="D693:D697"/>
    <mergeCell ref="D698:D702"/>
    <mergeCell ref="D703:D707"/>
    <mergeCell ref="D708:D712"/>
    <mergeCell ref="C743:C752"/>
    <mergeCell ref="D743:D747"/>
    <mergeCell ref="D748:D752"/>
    <mergeCell ref="B672:D672"/>
    <mergeCell ref="C673:C692"/>
    <mergeCell ref="D673:D677"/>
    <mergeCell ref="D678:D682"/>
    <mergeCell ref="D683:D687"/>
    <mergeCell ref="D688:D692"/>
    <mergeCell ref="C713:C742"/>
    <mergeCell ref="D713:D717"/>
    <mergeCell ref="D718:D722"/>
    <mergeCell ref="D723:D727"/>
    <mergeCell ref="D728:D732"/>
    <mergeCell ref="D733:D737"/>
    <mergeCell ref="D738:D742"/>
    <mergeCell ref="B763:D767"/>
    <mergeCell ref="A667:A671"/>
    <mergeCell ref="B667:D671"/>
    <mergeCell ref="Q6:T6"/>
    <mergeCell ref="U6:V7"/>
    <mergeCell ref="W6:W8"/>
    <mergeCell ref="D587:D591"/>
    <mergeCell ref="D592:D596"/>
    <mergeCell ref="D597:D601"/>
    <mergeCell ref="C632:C641"/>
    <mergeCell ref="D632:D636"/>
    <mergeCell ref="D637:D641"/>
    <mergeCell ref="A11:W11"/>
    <mergeCell ref="A562:A666"/>
    <mergeCell ref="C562:C581"/>
    <mergeCell ref="D562:D566"/>
    <mergeCell ref="D567:D571"/>
    <mergeCell ref="D572:D576"/>
    <mergeCell ref="D577:D581"/>
    <mergeCell ref="C582:C601"/>
    <mergeCell ref="D582:D586"/>
    <mergeCell ref="B652:D656"/>
    <mergeCell ref="B657:D661"/>
    <mergeCell ref="B662:D666"/>
    <mergeCell ref="F1447:V1447"/>
    <mergeCell ref="A1:W1"/>
    <mergeCell ref="A2:W2"/>
    <mergeCell ref="A3:W3"/>
    <mergeCell ref="A4:A8"/>
    <mergeCell ref="B4:D8"/>
    <mergeCell ref="E4:E8"/>
    <mergeCell ref="F4:N4"/>
    <mergeCell ref="O4:W4"/>
    <mergeCell ref="F5:F8"/>
    <mergeCell ref="G5:G8"/>
    <mergeCell ref="H7:I7"/>
    <mergeCell ref="J7:K7"/>
    <mergeCell ref="Q7:R7"/>
    <mergeCell ref="S7:T7"/>
    <mergeCell ref="B9:D9"/>
    <mergeCell ref="A10:W10"/>
    <mergeCell ref="H5:N5"/>
    <mergeCell ref="O5:O8"/>
    <mergeCell ref="P5:P8"/>
    <mergeCell ref="Q5:W5"/>
    <mergeCell ref="H6:K6"/>
    <mergeCell ref="L6:M7"/>
    <mergeCell ref="N6:N8"/>
  </mergeCells>
  <printOptions horizontalCentered="1"/>
  <pageMargins left="0.23622047244094491" right="0.23622047244094491" top="0.35433070866141736" bottom="0.15748031496062992" header="0.31496062992125984" footer="0.31496062992125984"/>
  <pageSetup paperSize="9" scale="52" fitToHeight="13" orientation="portrait" r:id="rId1"/>
  <rowBreaks count="12" manualBreakCount="12">
    <brk id="121" max="16" man="1"/>
    <brk id="231" max="16" man="1"/>
    <brk id="341" max="16" man="1"/>
    <brk id="451" max="16" man="1"/>
    <brk id="561" max="16" man="1"/>
    <brk id="672" max="16" man="1"/>
    <brk id="782" max="16" man="1"/>
    <brk id="892" max="16" man="1"/>
    <brk id="1002" max="16" man="1"/>
    <brk id="1112" max="16" man="1"/>
    <brk id="1222" max="16" man="1"/>
    <brk id="1333" max="16" man="1"/>
  </rowBreaks>
  <colBreaks count="1" manualBreakCount="1">
    <brk id="14" max="1053" man="1"/>
  </col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172"/>
  <sheetViews>
    <sheetView showGridLines="0" view="pageBreakPreview" zoomScale="90" zoomScaleNormal="100" zoomScaleSheetLayoutView="90" workbookViewId="0">
      <pane xSplit="3" ySplit="12" topLeftCell="U41" activePane="bottomRight" state="frozen"/>
      <selection pane="topRight" activeCell="D1" sqref="D1"/>
      <selection pane="bottomLeft" activeCell="A13" sqref="A13"/>
      <selection pane="bottomRight" activeCell="W6" sqref="W6:W9"/>
    </sheetView>
  </sheetViews>
  <sheetFormatPr defaultColWidth="9.109375" defaultRowHeight="13.2"/>
  <cols>
    <col min="1" max="2" width="3.33203125" style="98" customWidth="1"/>
    <col min="3" max="3" width="23.6640625" style="98" customWidth="1"/>
    <col min="4" max="4" width="15.88671875" style="98" customWidth="1"/>
    <col min="5" max="5" width="14.6640625" style="98" customWidth="1"/>
    <col min="6" max="6" width="11" style="98" customWidth="1"/>
    <col min="7" max="9" width="7.5546875" style="98" customWidth="1"/>
    <col min="10" max="10" width="12.5546875" style="98" customWidth="1"/>
    <col min="11" max="11" width="13.88671875" style="98" customWidth="1"/>
    <col min="12" max="12" width="12" style="98" customWidth="1"/>
    <col min="13" max="13" width="7.33203125" style="98" hidden="1" customWidth="1"/>
    <col min="14" max="14" width="8.5546875" style="98" hidden="1" customWidth="1"/>
    <col min="15" max="18" width="5.6640625" style="98" hidden="1" customWidth="1"/>
    <col min="19" max="19" width="12.5546875" style="98" hidden="1" customWidth="1"/>
    <col min="20" max="20" width="5.6640625" style="98" hidden="1" customWidth="1"/>
    <col min="21" max="21" width="0.6640625" style="98" customWidth="1"/>
    <col min="22" max="22" width="10.6640625" style="98" customWidth="1"/>
    <col min="23" max="23" width="14.6640625" style="98" customWidth="1"/>
    <col min="24" max="24" width="11.6640625" style="98" customWidth="1"/>
    <col min="25" max="25" width="9.44140625" style="98" customWidth="1"/>
    <col min="26" max="26" width="5.6640625" style="98" customWidth="1"/>
    <col min="27" max="27" width="8.109375" style="98" customWidth="1"/>
    <col min="28" max="28" width="13.44140625" style="98" customWidth="1"/>
    <col min="29" max="29" width="16.6640625" style="98" customWidth="1"/>
    <col min="30" max="30" width="16" style="98" customWidth="1"/>
    <col min="31" max="31" width="0.44140625" style="3" customWidth="1"/>
    <col min="32" max="32" width="10.88671875" style="3" hidden="1" customWidth="1"/>
    <col min="33" max="33" width="7" style="3" hidden="1" customWidth="1"/>
    <col min="34" max="34" width="9.6640625" style="3" hidden="1" customWidth="1"/>
    <col min="35" max="35" width="6.44140625" style="3" hidden="1" customWidth="1"/>
    <col min="36" max="36" width="9.109375" style="3" hidden="1" customWidth="1"/>
    <col min="37" max="37" width="6" style="3" hidden="1" customWidth="1"/>
    <col min="38" max="38" width="11.109375" style="3" hidden="1" customWidth="1"/>
    <col min="39" max="39" width="11.33203125" style="3" hidden="1" customWidth="1"/>
    <col min="40" max="16384" width="9.109375" style="3"/>
  </cols>
  <sheetData>
    <row r="1" spans="1:50" s="98" customFormat="1">
      <c r="A1" s="334" t="s">
        <v>128</v>
      </c>
      <c r="B1" s="334"/>
      <c r="C1" s="334"/>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O1" s="98">
        <v>351.97999999999996</v>
      </c>
      <c r="AP1" s="98">
        <v>260.48399999999998</v>
      </c>
      <c r="AQ1" s="98">
        <v>321.084</v>
      </c>
      <c r="AR1" s="98">
        <v>334.476</v>
      </c>
      <c r="AS1" s="98">
        <v>760.72800000000007</v>
      </c>
      <c r="AT1" s="98">
        <v>641.33199999999999</v>
      </c>
      <c r="AU1" s="98">
        <v>575.452</v>
      </c>
      <c r="AV1" s="98">
        <v>674.5</v>
      </c>
      <c r="AW1" s="98">
        <v>811.08300000000008</v>
      </c>
      <c r="AX1" s="98">
        <v>987.26900000000001</v>
      </c>
    </row>
    <row r="2" spans="1:50">
      <c r="A2" s="336" t="s">
        <v>27</v>
      </c>
      <c r="B2" s="336"/>
      <c r="C2" s="336"/>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c r="AE2" s="337"/>
      <c r="AF2" s="337"/>
      <c r="AG2" s="337"/>
      <c r="AH2" s="337"/>
      <c r="AI2" s="337"/>
      <c r="AJ2" s="337"/>
      <c r="AK2" s="337"/>
      <c r="AL2" s="337"/>
      <c r="AM2" s="337"/>
      <c r="AN2" s="230">
        <v>44516</v>
      </c>
    </row>
    <row r="3" spans="1:50" ht="12.75" customHeight="1">
      <c r="A3" s="397" t="s">
        <v>395</v>
      </c>
      <c r="B3" s="397"/>
      <c r="C3" s="397"/>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c r="AG3" s="398"/>
      <c r="AH3" s="398"/>
      <c r="AI3" s="398"/>
      <c r="AJ3" s="398"/>
      <c r="AK3" s="398"/>
      <c r="AL3" s="398"/>
      <c r="AM3" s="398"/>
    </row>
    <row r="4" spans="1:50">
      <c r="A4" s="399" t="s">
        <v>56</v>
      </c>
      <c r="B4" s="399"/>
      <c r="C4" s="399"/>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row>
    <row r="5" spans="1:50" ht="12.75" customHeight="1">
      <c r="A5" s="340" t="s">
        <v>51</v>
      </c>
      <c r="B5" s="346" t="s">
        <v>23</v>
      </c>
      <c r="C5" s="346" t="s">
        <v>24</v>
      </c>
      <c r="D5" s="344" t="s">
        <v>25</v>
      </c>
      <c r="E5" s="345"/>
      <c r="F5" s="345"/>
      <c r="G5" s="345"/>
      <c r="H5" s="345"/>
      <c r="I5" s="345"/>
      <c r="J5" s="345"/>
      <c r="K5" s="345"/>
      <c r="L5" s="345"/>
      <c r="M5" s="344" t="s">
        <v>26</v>
      </c>
      <c r="N5" s="345"/>
      <c r="O5" s="345"/>
      <c r="P5" s="345"/>
      <c r="Q5" s="345"/>
      <c r="R5" s="345"/>
      <c r="S5" s="345"/>
      <c r="T5" s="345"/>
      <c r="U5" s="345"/>
      <c r="V5" s="344" t="s">
        <v>25</v>
      </c>
      <c r="W5" s="345"/>
      <c r="X5" s="345"/>
      <c r="Y5" s="345"/>
      <c r="Z5" s="345"/>
      <c r="AA5" s="345"/>
      <c r="AB5" s="345"/>
      <c r="AC5" s="345"/>
      <c r="AD5" s="345"/>
      <c r="AE5" s="401" t="s">
        <v>26</v>
      </c>
      <c r="AF5" s="402"/>
      <c r="AG5" s="402"/>
      <c r="AH5" s="402"/>
      <c r="AI5" s="402"/>
      <c r="AJ5" s="402"/>
      <c r="AK5" s="402"/>
      <c r="AL5" s="402"/>
      <c r="AM5" s="402"/>
    </row>
    <row r="6" spans="1:50" ht="25.5" customHeight="1">
      <c r="A6" s="341"/>
      <c r="B6" s="441"/>
      <c r="C6" s="441"/>
      <c r="D6" s="403" t="s">
        <v>18</v>
      </c>
      <c r="E6" s="403" t="s">
        <v>21</v>
      </c>
      <c r="F6" s="342" t="s">
        <v>289</v>
      </c>
      <c r="G6" s="342"/>
      <c r="H6" s="342"/>
      <c r="I6" s="342"/>
      <c r="J6" s="342"/>
      <c r="K6" s="342"/>
      <c r="L6" s="342"/>
      <c r="M6" s="403" t="s">
        <v>18</v>
      </c>
      <c r="N6" s="403" t="s">
        <v>21</v>
      </c>
      <c r="O6" s="342" t="s">
        <v>230</v>
      </c>
      <c r="P6" s="342"/>
      <c r="Q6" s="342"/>
      <c r="R6" s="342"/>
      <c r="S6" s="342"/>
      <c r="T6" s="342"/>
      <c r="U6" s="342"/>
      <c r="V6" s="403" t="s">
        <v>18</v>
      </c>
      <c r="W6" s="403" t="s">
        <v>21</v>
      </c>
      <c r="X6" s="342" t="s">
        <v>288</v>
      </c>
      <c r="Y6" s="342"/>
      <c r="Z6" s="342"/>
      <c r="AA6" s="342"/>
      <c r="AB6" s="342"/>
      <c r="AC6" s="342"/>
      <c r="AD6" s="342"/>
      <c r="AE6" s="361" t="s">
        <v>18</v>
      </c>
      <c r="AF6" s="361" t="s">
        <v>21</v>
      </c>
      <c r="AG6" s="349" t="s">
        <v>231</v>
      </c>
      <c r="AH6" s="349"/>
      <c r="AI6" s="349"/>
      <c r="AJ6" s="349"/>
      <c r="AK6" s="349"/>
      <c r="AL6" s="349"/>
      <c r="AM6" s="349"/>
    </row>
    <row r="7" spans="1:50" ht="14.25" customHeight="1">
      <c r="A7" s="341"/>
      <c r="B7" s="441"/>
      <c r="C7" s="441"/>
      <c r="D7" s="392"/>
      <c r="E7" s="392"/>
      <c r="F7" s="342" t="s">
        <v>38</v>
      </c>
      <c r="G7" s="342"/>
      <c r="H7" s="342"/>
      <c r="I7" s="342"/>
      <c r="J7" s="342" t="s">
        <v>39</v>
      </c>
      <c r="K7" s="342"/>
      <c r="L7" s="342" t="s">
        <v>41</v>
      </c>
      <c r="M7" s="392"/>
      <c r="N7" s="392"/>
      <c r="O7" s="342" t="s">
        <v>38</v>
      </c>
      <c r="P7" s="342"/>
      <c r="Q7" s="342"/>
      <c r="R7" s="342"/>
      <c r="S7" s="342" t="s">
        <v>39</v>
      </c>
      <c r="T7" s="342"/>
      <c r="U7" s="342" t="s">
        <v>41</v>
      </c>
      <c r="V7" s="392"/>
      <c r="W7" s="392"/>
      <c r="X7" s="342" t="s">
        <v>38</v>
      </c>
      <c r="Y7" s="342"/>
      <c r="Z7" s="342"/>
      <c r="AA7" s="342"/>
      <c r="AB7" s="342" t="s">
        <v>39</v>
      </c>
      <c r="AC7" s="342"/>
      <c r="AD7" s="342" t="s">
        <v>41</v>
      </c>
      <c r="AE7" s="404"/>
      <c r="AF7" s="404"/>
      <c r="AG7" s="349" t="s">
        <v>38</v>
      </c>
      <c r="AH7" s="349"/>
      <c r="AI7" s="349"/>
      <c r="AJ7" s="349"/>
      <c r="AK7" s="349" t="s">
        <v>39</v>
      </c>
      <c r="AL7" s="349"/>
      <c r="AM7" s="349" t="s">
        <v>41</v>
      </c>
    </row>
    <row r="8" spans="1:50" ht="37.5" customHeight="1">
      <c r="A8" s="341"/>
      <c r="B8" s="441"/>
      <c r="C8" s="441"/>
      <c r="D8" s="392"/>
      <c r="E8" s="392"/>
      <c r="F8" s="342" t="s">
        <v>16</v>
      </c>
      <c r="G8" s="342"/>
      <c r="H8" s="342" t="s">
        <v>17</v>
      </c>
      <c r="I8" s="342"/>
      <c r="J8" s="342"/>
      <c r="K8" s="342"/>
      <c r="L8" s="342"/>
      <c r="M8" s="392"/>
      <c r="N8" s="392"/>
      <c r="O8" s="342" t="s">
        <v>16</v>
      </c>
      <c r="P8" s="342"/>
      <c r="Q8" s="342" t="s">
        <v>17</v>
      </c>
      <c r="R8" s="342"/>
      <c r="S8" s="342"/>
      <c r="T8" s="342"/>
      <c r="U8" s="342"/>
      <c r="V8" s="392"/>
      <c r="W8" s="392"/>
      <c r="X8" s="342" t="s">
        <v>16</v>
      </c>
      <c r="Y8" s="342"/>
      <c r="Z8" s="342" t="s">
        <v>17</v>
      </c>
      <c r="AA8" s="342"/>
      <c r="AB8" s="342"/>
      <c r="AC8" s="342"/>
      <c r="AD8" s="342"/>
      <c r="AE8" s="404"/>
      <c r="AF8" s="404"/>
      <c r="AG8" s="349" t="s">
        <v>16</v>
      </c>
      <c r="AH8" s="349"/>
      <c r="AI8" s="349" t="s">
        <v>17</v>
      </c>
      <c r="AJ8" s="349"/>
      <c r="AK8" s="349"/>
      <c r="AL8" s="349"/>
      <c r="AM8" s="349"/>
    </row>
    <row r="9" spans="1:50" ht="43.5" customHeight="1">
      <c r="A9" s="341"/>
      <c r="B9" s="442"/>
      <c r="C9" s="442"/>
      <c r="D9" s="393"/>
      <c r="E9" s="393"/>
      <c r="F9" s="311" t="s">
        <v>19</v>
      </c>
      <c r="G9" s="311" t="s">
        <v>44</v>
      </c>
      <c r="H9" s="311" t="s">
        <v>22</v>
      </c>
      <c r="I9" s="311" t="s">
        <v>44</v>
      </c>
      <c r="J9" s="311" t="s">
        <v>40</v>
      </c>
      <c r="K9" s="311" t="s">
        <v>44</v>
      </c>
      <c r="L9" s="342"/>
      <c r="M9" s="393"/>
      <c r="N9" s="393"/>
      <c r="O9" s="311" t="s">
        <v>19</v>
      </c>
      <c r="P9" s="311" t="s">
        <v>44</v>
      </c>
      <c r="Q9" s="311" t="s">
        <v>22</v>
      </c>
      <c r="R9" s="311" t="s">
        <v>44</v>
      </c>
      <c r="S9" s="311" t="s">
        <v>40</v>
      </c>
      <c r="T9" s="311" t="s">
        <v>44</v>
      </c>
      <c r="U9" s="342"/>
      <c r="V9" s="393"/>
      <c r="W9" s="393"/>
      <c r="X9" s="311" t="s">
        <v>19</v>
      </c>
      <c r="Y9" s="311" t="s">
        <v>44</v>
      </c>
      <c r="Z9" s="311" t="s">
        <v>22</v>
      </c>
      <c r="AA9" s="311" t="s">
        <v>44</v>
      </c>
      <c r="AB9" s="311" t="s">
        <v>40</v>
      </c>
      <c r="AC9" s="311" t="s">
        <v>44</v>
      </c>
      <c r="AD9" s="342"/>
      <c r="AE9" s="376"/>
      <c r="AF9" s="376"/>
      <c r="AG9" s="56" t="s">
        <v>19</v>
      </c>
      <c r="AH9" s="56" t="s">
        <v>44</v>
      </c>
      <c r="AI9" s="56" t="s">
        <v>22</v>
      </c>
      <c r="AJ9" s="56" t="s">
        <v>44</v>
      </c>
      <c r="AK9" s="56" t="s">
        <v>40</v>
      </c>
      <c r="AL9" s="56" t="s">
        <v>44</v>
      </c>
      <c r="AM9" s="349"/>
    </row>
    <row r="10" spans="1:50">
      <c r="A10" s="142">
        <v>1</v>
      </c>
      <c r="B10" s="142">
        <v>2</v>
      </c>
      <c r="C10" s="142">
        <v>3</v>
      </c>
      <c r="D10" s="142">
        <v>4</v>
      </c>
      <c r="E10" s="142">
        <v>5</v>
      </c>
      <c r="F10" s="142">
        <v>6</v>
      </c>
      <c r="G10" s="142">
        <v>7</v>
      </c>
      <c r="H10" s="142">
        <v>8</v>
      </c>
      <c r="I10" s="142">
        <v>9</v>
      </c>
      <c r="J10" s="142">
        <v>10</v>
      </c>
      <c r="K10" s="142">
        <v>11</v>
      </c>
      <c r="L10" s="142">
        <v>12</v>
      </c>
      <c r="M10" s="142">
        <v>13</v>
      </c>
      <c r="N10" s="142">
        <v>14</v>
      </c>
      <c r="O10" s="142">
        <v>15</v>
      </c>
      <c r="P10" s="142">
        <v>16</v>
      </c>
      <c r="Q10" s="142">
        <v>17</v>
      </c>
      <c r="R10" s="142">
        <v>18</v>
      </c>
      <c r="S10" s="142">
        <v>19</v>
      </c>
      <c r="T10" s="142">
        <v>20</v>
      </c>
      <c r="U10" s="142">
        <v>21</v>
      </c>
      <c r="V10" s="142">
        <v>22</v>
      </c>
      <c r="W10" s="142">
        <v>23</v>
      </c>
      <c r="X10" s="142">
        <v>24</v>
      </c>
      <c r="Y10" s="142">
        <v>25</v>
      </c>
      <c r="Z10" s="142">
        <v>26</v>
      </c>
      <c r="AA10" s="142">
        <v>27</v>
      </c>
      <c r="AB10" s="142">
        <v>28</v>
      </c>
      <c r="AC10" s="142">
        <v>29</v>
      </c>
      <c r="AD10" s="142">
        <v>30</v>
      </c>
      <c r="AE10" s="57">
        <v>31</v>
      </c>
      <c r="AF10" s="57">
        <v>32</v>
      </c>
      <c r="AG10" s="57">
        <v>33</v>
      </c>
      <c r="AH10" s="57">
        <v>34</v>
      </c>
      <c r="AI10" s="57">
        <v>35</v>
      </c>
      <c r="AJ10" s="57">
        <v>36</v>
      </c>
      <c r="AK10" s="57">
        <v>37</v>
      </c>
      <c r="AL10" s="57">
        <v>38</v>
      </c>
      <c r="AM10" s="57">
        <v>39</v>
      </c>
    </row>
    <row r="11" spans="1:50" ht="12.75" customHeight="1">
      <c r="A11" s="405" t="s">
        <v>264</v>
      </c>
      <c r="B11" s="406"/>
      <c r="C11" s="407"/>
      <c r="D11" s="407"/>
      <c r="E11" s="407"/>
      <c r="F11" s="407"/>
      <c r="G11" s="407"/>
      <c r="H11" s="407"/>
      <c r="I11" s="407"/>
      <c r="J11" s="407"/>
      <c r="K11" s="407"/>
      <c r="L11" s="407"/>
      <c r="M11" s="407"/>
      <c r="N11" s="407"/>
      <c r="O11" s="407"/>
      <c r="P11" s="407"/>
      <c r="Q11" s="407"/>
      <c r="R11" s="407"/>
      <c r="S11" s="407"/>
      <c r="T11" s="407"/>
      <c r="U11" s="407"/>
      <c r="V11" s="408"/>
      <c r="W11" s="408"/>
      <c r="X11" s="408"/>
      <c r="Y11" s="408"/>
      <c r="Z11" s="408"/>
      <c r="AA11" s="408"/>
      <c r="AB11" s="408"/>
      <c r="AC11" s="408"/>
      <c r="AD11" s="408"/>
      <c r="AE11" s="408"/>
      <c r="AF11" s="408"/>
      <c r="AG11" s="408"/>
      <c r="AH11" s="408"/>
      <c r="AI11" s="408"/>
      <c r="AJ11" s="408"/>
      <c r="AK11" s="408"/>
      <c r="AL11" s="408"/>
      <c r="AM11" s="409"/>
    </row>
    <row r="12" spans="1:50" ht="12.75" customHeight="1">
      <c r="A12" s="410" t="s">
        <v>46</v>
      </c>
      <c r="B12" s="411"/>
      <c r="C12" s="412"/>
      <c r="D12" s="412"/>
      <c r="E12" s="412"/>
      <c r="F12" s="412"/>
      <c r="G12" s="412"/>
      <c r="H12" s="412"/>
      <c r="I12" s="412"/>
      <c r="J12" s="412"/>
      <c r="K12" s="412"/>
      <c r="L12" s="412"/>
      <c r="M12" s="412"/>
      <c r="N12" s="412"/>
      <c r="O12" s="412"/>
      <c r="P12" s="412"/>
      <c r="Q12" s="412"/>
      <c r="R12" s="412"/>
      <c r="S12" s="412"/>
      <c r="T12" s="412"/>
      <c r="U12" s="412"/>
      <c r="V12" s="400"/>
      <c r="W12" s="400"/>
      <c r="X12" s="400"/>
      <c r="Y12" s="400"/>
      <c r="Z12" s="400"/>
      <c r="AA12" s="400"/>
      <c r="AB12" s="400"/>
      <c r="AC12" s="400"/>
      <c r="AD12" s="400"/>
      <c r="AE12" s="400"/>
      <c r="AF12" s="400"/>
      <c r="AG12" s="400"/>
      <c r="AH12" s="400"/>
      <c r="AI12" s="400"/>
      <c r="AJ12" s="400"/>
      <c r="AK12" s="400"/>
      <c r="AL12" s="400"/>
      <c r="AM12" s="413"/>
    </row>
    <row r="13" spans="1:50" s="98" customFormat="1" ht="33.75" customHeight="1">
      <c r="A13" s="414" t="s">
        <v>196</v>
      </c>
      <c r="B13" s="100" t="s">
        <v>154</v>
      </c>
      <c r="C13" s="101" t="s">
        <v>255</v>
      </c>
      <c r="D13" s="102">
        <f>E13/744</f>
        <v>1.852079301075269</v>
      </c>
      <c r="E13" s="103">
        <v>1377.9470000000001</v>
      </c>
      <c r="F13" s="104">
        <v>0</v>
      </c>
      <c r="G13" s="105">
        <f t="shared" ref="G13:G59" si="0">D13*F13/1000</f>
        <v>0</v>
      </c>
      <c r="H13" s="312">
        <v>0</v>
      </c>
      <c r="I13" s="107">
        <f t="shared" ref="I13:I59" si="1">E13*H13/1000</f>
        <v>0</v>
      </c>
      <c r="J13" s="312">
        <v>0</v>
      </c>
      <c r="K13" s="105">
        <f>ROUND((J13*E13)*1.2,2)/1000</f>
        <v>0</v>
      </c>
      <c r="L13" s="108">
        <f>K13</f>
        <v>0</v>
      </c>
      <c r="M13" s="102">
        <f>N13/744</f>
        <v>0</v>
      </c>
      <c r="N13" s="103">
        <v>0</v>
      </c>
      <c r="O13" s="104">
        <f t="shared" ref="O13:O21" si="2">F13</f>
        <v>0</v>
      </c>
      <c r="P13" s="105">
        <f t="shared" ref="P13:P21" si="3">O13*M13/1000</f>
        <v>0</v>
      </c>
      <c r="Q13" s="312">
        <f t="shared" ref="Q13:Q21" si="4">H13</f>
        <v>0</v>
      </c>
      <c r="R13" s="107">
        <f t="shared" ref="R13:R21" si="5">N13*Q13/1000</f>
        <v>0</v>
      </c>
      <c r="S13" s="312">
        <f t="shared" ref="S13:S21" si="6">J13</f>
        <v>0</v>
      </c>
      <c r="T13" s="105">
        <f t="shared" ref="T13:T59" si="7">ROUND((S13*N13)*1.18,2)/1000</f>
        <v>0</v>
      </c>
      <c r="U13" s="108">
        <f t="shared" ref="U13:U59" si="8">T13</f>
        <v>0</v>
      </c>
      <c r="V13" s="102">
        <f>W13/744</f>
        <v>1.9081706989247313</v>
      </c>
      <c r="W13" s="103">
        <v>1419.6790000000001</v>
      </c>
      <c r="X13" s="104">
        <v>0</v>
      </c>
      <c r="Y13" s="105">
        <f t="shared" ref="Y13:Y59" si="9">V13*X13/1000</f>
        <v>0</v>
      </c>
      <c r="Z13" s="312">
        <v>0</v>
      </c>
      <c r="AA13" s="107">
        <f t="shared" ref="AA13:AA59" si="10">W13*Z13/1000</f>
        <v>0</v>
      </c>
      <c r="AB13" s="312">
        <v>3689.27</v>
      </c>
      <c r="AC13" s="105">
        <f>ROUND((AB13*W13),2)/1000</f>
        <v>5237.5791399999998</v>
      </c>
      <c r="AD13" s="108">
        <f>AC13</f>
        <v>5237.5791399999998</v>
      </c>
      <c r="AE13" s="102">
        <f>AF13/744</f>
        <v>0</v>
      </c>
      <c r="AF13" s="103">
        <v>0</v>
      </c>
      <c r="AG13" s="104">
        <f t="shared" ref="AG13:AG21" si="11">X13</f>
        <v>0</v>
      </c>
      <c r="AH13" s="105">
        <f t="shared" ref="AH13:AH21" si="12">AG13*AE13/1000</f>
        <v>0</v>
      </c>
      <c r="AI13" s="106">
        <f t="shared" ref="AI13:AI21" si="13">Z13</f>
        <v>0</v>
      </c>
      <c r="AJ13" s="107">
        <f t="shared" ref="AJ13:AJ21" si="14">AF13*AI13/1000</f>
        <v>0</v>
      </c>
      <c r="AK13" s="106">
        <v>0</v>
      </c>
      <c r="AL13" s="105">
        <f t="shared" ref="AL13:AL59" si="15">ROUND((AK13*AF13)*1.18,2)/1000</f>
        <v>0</v>
      </c>
      <c r="AM13" s="108">
        <f t="shared" ref="AM13:AM59" si="16">AL13</f>
        <v>0</v>
      </c>
      <c r="AP13" s="105">
        <f>ROUND((AO13*AJ13)*1.2,2)/1000</f>
        <v>0</v>
      </c>
    </row>
    <row r="14" spans="1:50" s="98" customFormat="1" ht="33.75" customHeight="1">
      <c r="A14" s="414"/>
      <c r="B14" s="100" t="s">
        <v>143</v>
      </c>
      <c r="C14" s="101" t="s">
        <v>141</v>
      </c>
      <c r="D14" s="102">
        <f t="shared" ref="D14:D21" si="17">E14/744</f>
        <v>0</v>
      </c>
      <c r="E14" s="103"/>
      <c r="F14" s="104">
        <v>0</v>
      </c>
      <c r="G14" s="105">
        <f t="shared" si="0"/>
        <v>0</v>
      </c>
      <c r="H14" s="312">
        <v>0</v>
      </c>
      <c r="I14" s="107">
        <f t="shared" si="1"/>
        <v>0</v>
      </c>
      <c r="J14" s="312">
        <v>0</v>
      </c>
      <c r="K14" s="105">
        <f t="shared" ref="K14:K15" si="18">ROUND((J14*E14)*1.2,2)/1000</f>
        <v>0</v>
      </c>
      <c r="L14" s="108">
        <f t="shared" ref="L14:L66" si="19">K14</f>
        <v>0</v>
      </c>
      <c r="M14" s="102">
        <f t="shared" ref="M14:M21" si="20">N14/744</f>
        <v>0</v>
      </c>
      <c r="N14" s="103">
        <v>0</v>
      </c>
      <c r="O14" s="104">
        <f t="shared" si="2"/>
        <v>0</v>
      </c>
      <c r="P14" s="105">
        <f t="shared" si="3"/>
        <v>0</v>
      </c>
      <c r="Q14" s="312">
        <f t="shared" si="4"/>
        <v>0</v>
      </c>
      <c r="R14" s="107">
        <f t="shared" si="5"/>
        <v>0</v>
      </c>
      <c r="S14" s="312">
        <f t="shared" si="6"/>
        <v>0</v>
      </c>
      <c r="T14" s="105">
        <f t="shared" si="7"/>
        <v>0</v>
      </c>
      <c r="U14" s="108">
        <f t="shared" si="8"/>
        <v>0</v>
      </c>
      <c r="V14" s="102">
        <f t="shared" ref="V14:V21" si="21">W14/744</f>
        <v>0</v>
      </c>
      <c r="W14" s="103"/>
      <c r="X14" s="104">
        <v>0</v>
      </c>
      <c r="Y14" s="105">
        <f t="shared" si="9"/>
        <v>0</v>
      </c>
      <c r="Z14" s="312">
        <v>0</v>
      </c>
      <c r="AA14" s="107">
        <f t="shared" si="10"/>
        <v>0</v>
      </c>
      <c r="AB14" s="312">
        <v>0</v>
      </c>
      <c r="AC14" s="105">
        <f>ROUND((AB14*W14)*1.2,2)/1000</f>
        <v>0</v>
      </c>
      <c r="AD14" s="108">
        <f t="shared" ref="AD14:AD66" si="22">AC14</f>
        <v>0</v>
      </c>
      <c r="AE14" s="102">
        <f t="shared" ref="AE14:AE21" si="23">AF14/744</f>
        <v>0</v>
      </c>
      <c r="AF14" s="103">
        <v>0</v>
      </c>
      <c r="AG14" s="104">
        <f t="shared" si="11"/>
        <v>0</v>
      </c>
      <c r="AH14" s="105">
        <f t="shared" si="12"/>
        <v>0</v>
      </c>
      <c r="AI14" s="106">
        <f t="shared" si="13"/>
        <v>0</v>
      </c>
      <c r="AJ14" s="107">
        <f t="shared" si="14"/>
        <v>0</v>
      </c>
      <c r="AK14" s="106">
        <f t="shared" ref="AK14:AK21" si="24">AB14</f>
        <v>0</v>
      </c>
      <c r="AL14" s="105">
        <f t="shared" si="15"/>
        <v>0</v>
      </c>
      <c r="AM14" s="108">
        <f t="shared" si="16"/>
        <v>0</v>
      </c>
    </row>
    <row r="15" spans="1:50" s="98" customFormat="1" ht="33.75" customHeight="1">
      <c r="A15" s="414"/>
      <c r="B15" s="100" t="s">
        <v>144</v>
      </c>
      <c r="C15" s="101" t="s">
        <v>142</v>
      </c>
      <c r="D15" s="102">
        <f t="shared" si="17"/>
        <v>0.25684946236559142</v>
      </c>
      <c r="E15" s="103">
        <v>191.096</v>
      </c>
      <c r="F15" s="104">
        <v>0</v>
      </c>
      <c r="G15" s="105">
        <f t="shared" ref="G15:G20" si="25">D15*F15/1000</f>
        <v>0</v>
      </c>
      <c r="H15" s="312">
        <v>0</v>
      </c>
      <c r="I15" s="107">
        <f t="shared" ref="I15:I20" si="26">E15*H15/1000</f>
        <v>0</v>
      </c>
      <c r="J15" s="141">
        <v>0</v>
      </c>
      <c r="K15" s="105">
        <f t="shared" si="18"/>
        <v>0</v>
      </c>
      <c r="L15" s="108">
        <f t="shared" si="19"/>
        <v>0</v>
      </c>
      <c r="M15" s="102">
        <f t="shared" ref="M15:M20" si="27">N15/744</f>
        <v>0</v>
      </c>
      <c r="N15" s="103">
        <v>0</v>
      </c>
      <c r="O15" s="104">
        <f t="shared" si="2"/>
        <v>0</v>
      </c>
      <c r="P15" s="105">
        <f t="shared" si="3"/>
        <v>0</v>
      </c>
      <c r="Q15" s="312">
        <f t="shared" si="4"/>
        <v>0</v>
      </c>
      <c r="R15" s="107">
        <f t="shared" si="5"/>
        <v>0</v>
      </c>
      <c r="S15" s="312">
        <f t="shared" si="6"/>
        <v>0</v>
      </c>
      <c r="T15" s="105">
        <f t="shared" ref="T15:T20" si="28">ROUND((S15*N15)*1.18,2)/1000</f>
        <v>0</v>
      </c>
      <c r="U15" s="108">
        <f t="shared" ref="U15:U20" si="29">T15</f>
        <v>0</v>
      </c>
      <c r="V15" s="102">
        <f t="shared" si="21"/>
        <v>0</v>
      </c>
      <c r="W15" s="103">
        <v>0</v>
      </c>
      <c r="X15" s="104">
        <v>0</v>
      </c>
      <c r="Y15" s="105">
        <f t="shared" ref="Y15:Y20" si="30">V15*X15/1000</f>
        <v>0</v>
      </c>
      <c r="Z15" s="312">
        <v>0</v>
      </c>
      <c r="AA15" s="107">
        <f t="shared" ref="AA15:AA20" si="31">W15*Z15/1000</f>
        <v>0</v>
      </c>
      <c r="AB15" s="312">
        <v>0</v>
      </c>
      <c r="AC15" s="105">
        <f t="shared" ref="AC15:AC66" si="32">ROUND((AB15*W15)*1.2,2)/1000</f>
        <v>0</v>
      </c>
      <c r="AD15" s="108">
        <f t="shared" si="22"/>
        <v>0</v>
      </c>
      <c r="AE15" s="102">
        <f t="shared" ref="AE15:AE20" si="33">AF15/744</f>
        <v>0</v>
      </c>
      <c r="AF15" s="103">
        <v>0</v>
      </c>
      <c r="AG15" s="104">
        <f t="shared" si="11"/>
        <v>0</v>
      </c>
      <c r="AH15" s="105">
        <f t="shared" si="12"/>
        <v>0</v>
      </c>
      <c r="AI15" s="106">
        <f t="shared" si="13"/>
        <v>0</v>
      </c>
      <c r="AJ15" s="107">
        <f t="shared" si="14"/>
        <v>0</v>
      </c>
      <c r="AK15" s="106">
        <f t="shared" si="24"/>
        <v>0</v>
      </c>
      <c r="AL15" s="105">
        <f t="shared" ref="AL15:AL20" si="34">ROUND((AK15*AF15)*1.18,2)/1000</f>
        <v>0</v>
      </c>
      <c r="AM15" s="108">
        <f t="shared" ref="AM15:AM20" si="35">AL15</f>
        <v>0</v>
      </c>
    </row>
    <row r="16" spans="1:50" s="98" customFormat="1" ht="33.75" customHeight="1">
      <c r="A16" s="414"/>
      <c r="B16" s="100" t="s">
        <v>145</v>
      </c>
      <c r="C16" s="101" t="s">
        <v>204</v>
      </c>
      <c r="D16" s="102">
        <f t="shared" si="17"/>
        <v>1.1738709677419357</v>
      </c>
      <c r="E16" s="103">
        <v>873.36000000000013</v>
      </c>
      <c r="F16" s="104">
        <v>0</v>
      </c>
      <c r="G16" s="105">
        <f t="shared" si="25"/>
        <v>0</v>
      </c>
      <c r="H16" s="312">
        <v>0</v>
      </c>
      <c r="I16" s="107">
        <f t="shared" si="26"/>
        <v>0</v>
      </c>
      <c r="J16" s="141">
        <v>0</v>
      </c>
      <c r="K16" s="105">
        <f t="shared" ref="K16:K22" si="36">ROUND((J16*E16)*1.2,2)/1000</f>
        <v>0</v>
      </c>
      <c r="L16" s="108">
        <f t="shared" ref="L16:L20" si="37">K16</f>
        <v>0</v>
      </c>
      <c r="M16" s="102">
        <f t="shared" si="27"/>
        <v>0</v>
      </c>
      <c r="N16" s="103">
        <v>0</v>
      </c>
      <c r="O16" s="104">
        <f t="shared" si="2"/>
        <v>0</v>
      </c>
      <c r="P16" s="105">
        <f t="shared" si="3"/>
        <v>0</v>
      </c>
      <c r="Q16" s="312">
        <f t="shared" si="4"/>
        <v>0</v>
      </c>
      <c r="R16" s="107">
        <f t="shared" si="5"/>
        <v>0</v>
      </c>
      <c r="S16" s="312">
        <f t="shared" si="6"/>
        <v>0</v>
      </c>
      <c r="T16" s="105">
        <f t="shared" si="28"/>
        <v>0</v>
      </c>
      <c r="U16" s="108">
        <f t="shared" si="29"/>
        <v>0</v>
      </c>
      <c r="V16" s="102">
        <f t="shared" ref="V16:V20" si="38">W16/744</f>
        <v>2.9419986559139781</v>
      </c>
      <c r="W16" s="103">
        <v>2188.8469999999998</v>
      </c>
      <c r="X16" s="104">
        <v>0</v>
      </c>
      <c r="Y16" s="105">
        <f t="shared" si="30"/>
        <v>0</v>
      </c>
      <c r="Z16" s="312">
        <v>0</v>
      </c>
      <c r="AA16" s="107">
        <f t="shared" si="31"/>
        <v>0</v>
      </c>
      <c r="AB16" s="312">
        <v>0</v>
      </c>
      <c r="AC16" s="105">
        <f t="shared" ref="AC16:AC20" si="39">ROUND((AB16*W16)*1.2,2)/1000</f>
        <v>0</v>
      </c>
      <c r="AD16" s="108">
        <f t="shared" ref="AD16:AD20" si="40">AC16</f>
        <v>0</v>
      </c>
      <c r="AE16" s="102">
        <f t="shared" si="33"/>
        <v>0</v>
      </c>
      <c r="AF16" s="103">
        <v>0</v>
      </c>
      <c r="AG16" s="104">
        <f t="shared" si="11"/>
        <v>0</v>
      </c>
      <c r="AH16" s="105">
        <f t="shared" si="12"/>
        <v>0</v>
      </c>
      <c r="AI16" s="170">
        <f t="shared" si="13"/>
        <v>0</v>
      </c>
      <c r="AJ16" s="107">
        <f t="shared" si="14"/>
        <v>0</v>
      </c>
      <c r="AK16" s="170">
        <f t="shared" si="24"/>
        <v>0</v>
      </c>
      <c r="AL16" s="105">
        <f t="shared" si="34"/>
        <v>0</v>
      </c>
      <c r="AM16" s="108">
        <f t="shared" si="35"/>
        <v>0</v>
      </c>
    </row>
    <row r="17" spans="1:39" s="98" customFormat="1" ht="33.75" customHeight="1">
      <c r="A17" s="414"/>
      <c r="B17" s="100" t="s">
        <v>243</v>
      </c>
      <c r="C17" s="101" t="s">
        <v>244</v>
      </c>
      <c r="D17" s="102">
        <f t="shared" si="17"/>
        <v>3.7741935483870968E-2</v>
      </c>
      <c r="E17" s="103">
        <v>28.080000000000002</v>
      </c>
      <c r="F17" s="104">
        <v>0</v>
      </c>
      <c r="G17" s="105">
        <f t="shared" si="25"/>
        <v>0</v>
      </c>
      <c r="H17" s="312">
        <v>0</v>
      </c>
      <c r="I17" s="107">
        <f t="shared" si="26"/>
        <v>0</v>
      </c>
      <c r="J17" s="141">
        <v>0</v>
      </c>
      <c r="K17" s="105">
        <f t="shared" si="36"/>
        <v>0</v>
      </c>
      <c r="L17" s="108">
        <f t="shared" si="37"/>
        <v>0</v>
      </c>
      <c r="M17" s="102">
        <f t="shared" si="27"/>
        <v>0</v>
      </c>
      <c r="N17" s="103">
        <v>0</v>
      </c>
      <c r="O17" s="104">
        <f t="shared" si="2"/>
        <v>0</v>
      </c>
      <c r="P17" s="105">
        <f t="shared" si="3"/>
        <v>0</v>
      </c>
      <c r="Q17" s="312">
        <f t="shared" si="4"/>
        <v>0</v>
      </c>
      <c r="R17" s="107">
        <f t="shared" si="5"/>
        <v>0</v>
      </c>
      <c r="S17" s="312">
        <f t="shared" si="6"/>
        <v>0</v>
      </c>
      <c r="T17" s="105">
        <f t="shared" si="28"/>
        <v>0</v>
      </c>
      <c r="U17" s="108">
        <f t="shared" si="29"/>
        <v>0</v>
      </c>
      <c r="V17" s="102">
        <f t="shared" si="38"/>
        <v>0</v>
      </c>
      <c r="W17" s="103">
        <v>0</v>
      </c>
      <c r="X17" s="104">
        <v>0</v>
      </c>
      <c r="Y17" s="105">
        <f t="shared" si="30"/>
        <v>0</v>
      </c>
      <c r="Z17" s="312">
        <v>0</v>
      </c>
      <c r="AA17" s="107">
        <f t="shared" si="31"/>
        <v>0</v>
      </c>
      <c r="AB17" s="312">
        <v>0</v>
      </c>
      <c r="AC17" s="105">
        <f t="shared" si="39"/>
        <v>0</v>
      </c>
      <c r="AD17" s="108">
        <f t="shared" si="40"/>
        <v>0</v>
      </c>
      <c r="AE17" s="102">
        <f t="shared" si="33"/>
        <v>0</v>
      </c>
      <c r="AF17" s="103">
        <v>0</v>
      </c>
      <c r="AG17" s="104">
        <f t="shared" si="11"/>
        <v>0</v>
      </c>
      <c r="AH17" s="105">
        <f t="shared" si="12"/>
        <v>0</v>
      </c>
      <c r="AI17" s="186">
        <f t="shared" si="13"/>
        <v>0</v>
      </c>
      <c r="AJ17" s="107">
        <f t="shared" si="14"/>
        <v>0</v>
      </c>
      <c r="AK17" s="186">
        <f t="shared" si="24"/>
        <v>0</v>
      </c>
      <c r="AL17" s="105">
        <f t="shared" si="34"/>
        <v>0</v>
      </c>
      <c r="AM17" s="108">
        <f t="shared" si="35"/>
        <v>0</v>
      </c>
    </row>
    <row r="18" spans="1:39" s="98" customFormat="1" ht="33.75" customHeight="1">
      <c r="A18" s="414"/>
      <c r="B18" s="100" t="s">
        <v>251</v>
      </c>
      <c r="C18" s="101" t="s">
        <v>252</v>
      </c>
      <c r="D18" s="102">
        <f t="shared" ref="D18:D20" si="41">E18/744</f>
        <v>0</v>
      </c>
      <c r="E18" s="103"/>
      <c r="F18" s="104">
        <v>0</v>
      </c>
      <c r="G18" s="105">
        <f t="shared" si="25"/>
        <v>0</v>
      </c>
      <c r="H18" s="312">
        <v>0</v>
      </c>
      <c r="I18" s="107">
        <f t="shared" si="26"/>
        <v>0</v>
      </c>
      <c r="J18" s="141">
        <v>0</v>
      </c>
      <c r="K18" s="105">
        <f t="shared" si="36"/>
        <v>0</v>
      </c>
      <c r="L18" s="108">
        <f t="shared" si="37"/>
        <v>0</v>
      </c>
      <c r="M18" s="102">
        <f t="shared" si="27"/>
        <v>0</v>
      </c>
      <c r="N18" s="103">
        <v>0</v>
      </c>
      <c r="O18" s="104">
        <f t="shared" ref="O18:O20" si="42">F18</f>
        <v>0</v>
      </c>
      <c r="P18" s="105">
        <f t="shared" ref="P18:P20" si="43">O18*M18/1000</f>
        <v>0</v>
      </c>
      <c r="Q18" s="312">
        <f t="shared" ref="Q18:Q20" si="44">H18</f>
        <v>0</v>
      </c>
      <c r="R18" s="107">
        <f t="shared" ref="R18:R20" si="45">N18*Q18/1000</f>
        <v>0</v>
      </c>
      <c r="S18" s="312">
        <f t="shared" ref="S18:S20" si="46">J18</f>
        <v>0</v>
      </c>
      <c r="T18" s="105">
        <f t="shared" si="28"/>
        <v>0</v>
      </c>
      <c r="U18" s="108">
        <f t="shared" si="29"/>
        <v>0</v>
      </c>
      <c r="V18" s="102">
        <f t="shared" si="38"/>
        <v>0</v>
      </c>
      <c r="W18" s="103">
        <v>0</v>
      </c>
      <c r="X18" s="104">
        <v>0</v>
      </c>
      <c r="Y18" s="105">
        <f t="shared" si="30"/>
        <v>0</v>
      </c>
      <c r="Z18" s="312">
        <v>0</v>
      </c>
      <c r="AA18" s="107">
        <f t="shared" si="31"/>
        <v>0</v>
      </c>
      <c r="AB18" s="312">
        <v>0</v>
      </c>
      <c r="AC18" s="105">
        <f t="shared" si="39"/>
        <v>0</v>
      </c>
      <c r="AD18" s="108">
        <f t="shared" si="40"/>
        <v>0</v>
      </c>
      <c r="AE18" s="102">
        <f t="shared" si="33"/>
        <v>0</v>
      </c>
      <c r="AF18" s="103">
        <v>0</v>
      </c>
      <c r="AG18" s="104">
        <f t="shared" ref="AG18:AG20" si="47">X18</f>
        <v>0</v>
      </c>
      <c r="AH18" s="105">
        <f t="shared" ref="AH18:AH20" si="48">AG18*AE18/1000</f>
        <v>0</v>
      </c>
      <c r="AI18" s="195">
        <f t="shared" ref="AI18:AI20" si="49">Z18</f>
        <v>0</v>
      </c>
      <c r="AJ18" s="107">
        <f t="shared" ref="AJ18:AJ20" si="50">AF18*AI18/1000</f>
        <v>0</v>
      </c>
      <c r="AK18" s="195">
        <f t="shared" si="24"/>
        <v>0</v>
      </c>
      <c r="AL18" s="105">
        <f t="shared" si="34"/>
        <v>0</v>
      </c>
      <c r="AM18" s="108">
        <f t="shared" si="35"/>
        <v>0</v>
      </c>
    </row>
    <row r="19" spans="1:39" s="98" customFormat="1" ht="33.75" customHeight="1">
      <c r="A19" s="414"/>
      <c r="B19" s="100" t="s">
        <v>254</v>
      </c>
      <c r="C19" s="101" t="s">
        <v>261</v>
      </c>
      <c r="D19" s="102">
        <f t="shared" si="41"/>
        <v>0</v>
      </c>
      <c r="E19" s="103">
        <v>0</v>
      </c>
      <c r="F19" s="104">
        <v>0</v>
      </c>
      <c r="G19" s="105">
        <f t="shared" si="25"/>
        <v>0</v>
      </c>
      <c r="H19" s="312">
        <v>0</v>
      </c>
      <c r="I19" s="107">
        <f t="shared" si="26"/>
        <v>0</v>
      </c>
      <c r="J19" s="141">
        <v>0</v>
      </c>
      <c r="K19" s="105">
        <f t="shared" si="36"/>
        <v>0</v>
      </c>
      <c r="L19" s="108">
        <f t="shared" si="37"/>
        <v>0</v>
      </c>
      <c r="M19" s="102">
        <f t="shared" si="27"/>
        <v>0</v>
      </c>
      <c r="N19" s="103">
        <v>0</v>
      </c>
      <c r="O19" s="104">
        <f t="shared" si="42"/>
        <v>0</v>
      </c>
      <c r="P19" s="105">
        <f t="shared" si="43"/>
        <v>0</v>
      </c>
      <c r="Q19" s="312">
        <f t="shared" si="44"/>
        <v>0</v>
      </c>
      <c r="R19" s="107">
        <f t="shared" si="45"/>
        <v>0</v>
      </c>
      <c r="S19" s="312">
        <f t="shared" si="46"/>
        <v>0</v>
      </c>
      <c r="T19" s="105">
        <f t="shared" si="28"/>
        <v>0</v>
      </c>
      <c r="U19" s="108">
        <f t="shared" si="29"/>
        <v>0</v>
      </c>
      <c r="V19" s="102">
        <f t="shared" si="38"/>
        <v>1.1366935483870968</v>
      </c>
      <c r="W19" s="103">
        <v>845.7</v>
      </c>
      <c r="X19" s="104">
        <v>0</v>
      </c>
      <c r="Y19" s="105">
        <f t="shared" si="30"/>
        <v>0</v>
      </c>
      <c r="Z19" s="312">
        <v>0</v>
      </c>
      <c r="AA19" s="107">
        <f t="shared" si="31"/>
        <v>0</v>
      </c>
      <c r="AB19" s="312">
        <v>0</v>
      </c>
      <c r="AC19" s="105">
        <f t="shared" si="39"/>
        <v>0</v>
      </c>
      <c r="AD19" s="108">
        <f t="shared" si="40"/>
        <v>0</v>
      </c>
      <c r="AE19" s="102">
        <f t="shared" si="33"/>
        <v>0</v>
      </c>
      <c r="AF19" s="103">
        <v>0</v>
      </c>
      <c r="AG19" s="104">
        <f t="shared" si="47"/>
        <v>0</v>
      </c>
      <c r="AH19" s="105">
        <f t="shared" si="48"/>
        <v>0</v>
      </c>
      <c r="AI19" s="228">
        <f t="shared" si="49"/>
        <v>0</v>
      </c>
      <c r="AJ19" s="107">
        <f t="shared" si="50"/>
        <v>0</v>
      </c>
      <c r="AK19" s="228">
        <f t="shared" ref="AK19:AK20" si="51">AB19</f>
        <v>0</v>
      </c>
      <c r="AL19" s="105">
        <f t="shared" si="34"/>
        <v>0</v>
      </c>
      <c r="AM19" s="108">
        <f t="shared" si="35"/>
        <v>0</v>
      </c>
    </row>
    <row r="20" spans="1:39" s="98" customFormat="1" ht="33.75" customHeight="1">
      <c r="A20" s="414"/>
      <c r="B20" s="100" t="s">
        <v>260</v>
      </c>
      <c r="C20" s="101" t="s">
        <v>290</v>
      </c>
      <c r="D20" s="102">
        <f t="shared" si="41"/>
        <v>0.17668548387096775</v>
      </c>
      <c r="E20" s="103">
        <v>131.45400000000001</v>
      </c>
      <c r="F20" s="104">
        <v>0</v>
      </c>
      <c r="G20" s="105">
        <f t="shared" si="25"/>
        <v>0</v>
      </c>
      <c r="H20" s="312">
        <v>0</v>
      </c>
      <c r="I20" s="107">
        <f t="shared" si="26"/>
        <v>0</v>
      </c>
      <c r="J20" s="141">
        <v>0</v>
      </c>
      <c r="K20" s="105">
        <f t="shared" ref="K20" si="52">ROUND((J20*E20)*1.2,2)/1000</f>
        <v>0</v>
      </c>
      <c r="L20" s="108">
        <f t="shared" si="37"/>
        <v>0</v>
      </c>
      <c r="M20" s="102">
        <f t="shared" si="27"/>
        <v>0</v>
      </c>
      <c r="N20" s="103">
        <v>0</v>
      </c>
      <c r="O20" s="104">
        <f t="shared" si="42"/>
        <v>0</v>
      </c>
      <c r="P20" s="105">
        <f t="shared" si="43"/>
        <v>0</v>
      </c>
      <c r="Q20" s="312">
        <f t="shared" si="44"/>
        <v>0</v>
      </c>
      <c r="R20" s="107">
        <f t="shared" si="45"/>
        <v>0</v>
      </c>
      <c r="S20" s="312">
        <f t="shared" si="46"/>
        <v>0</v>
      </c>
      <c r="T20" s="105">
        <f t="shared" si="28"/>
        <v>0</v>
      </c>
      <c r="U20" s="108">
        <f t="shared" si="29"/>
        <v>0</v>
      </c>
      <c r="V20" s="102">
        <f t="shared" si="38"/>
        <v>0</v>
      </c>
      <c r="W20" s="103">
        <v>0</v>
      </c>
      <c r="X20" s="104">
        <v>0</v>
      </c>
      <c r="Y20" s="105">
        <f t="shared" si="30"/>
        <v>0</v>
      </c>
      <c r="Z20" s="312">
        <v>0</v>
      </c>
      <c r="AA20" s="107">
        <f t="shared" si="31"/>
        <v>0</v>
      </c>
      <c r="AB20" s="312">
        <v>0</v>
      </c>
      <c r="AC20" s="105">
        <f t="shared" si="39"/>
        <v>0</v>
      </c>
      <c r="AD20" s="108">
        <f t="shared" si="40"/>
        <v>0</v>
      </c>
      <c r="AE20" s="102">
        <f t="shared" si="33"/>
        <v>0</v>
      </c>
      <c r="AF20" s="103">
        <v>0</v>
      </c>
      <c r="AG20" s="104">
        <f t="shared" si="47"/>
        <v>0</v>
      </c>
      <c r="AH20" s="105">
        <f t="shared" si="48"/>
        <v>0</v>
      </c>
      <c r="AI20" s="282">
        <f t="shared" si="49"/>
        <v>0</v>
      </c>
      <c r="AJ20" s="107">
        <f t="shared" si="50"/>
        <v>0</v>
      </c>
      <c r="AK20" s="282">
        <f t="shared" si="51"/>
        <v>0</v>
      </c>
      <c r="AL20" s="105">
        <f t="shared" si="34"/>
        <v>0</v>
      </c>
      <c r="AM20" s="108">
        <f t="shared" si="35"/>
        <v>0</v>
      </c>
    </row>
    <row r="21" spans="1:39" s="98" customFormat="1" ht="33.75" customHeight="1">
      <c r="A21" s="415"/>
      <c r="B21" s="100" t="s">
        <v>187</v>
      </c>
      <c r="C21" s="101" t="s">
        <v>291</v>
      </c>
      <c r="D21" s="102">
        <f t="shared" si="17"/>
        <v>1.9110215053763441E-2</v>
      </c>
      <c r="E21" s="103">
        <v>14.218</v>
      </c>
      <c r="F21" s="104">
        <v>0</v>
      </c>
      <c r="G21" s="105">
        <f t="shared" si="0"/>
        <v>0</v>
      </c>
      <c r="H21" s="312">
        <v>0</v>
      </c>
      <c r="I21" s="107">
        <f t="shared" si="1"/>
        <v>0</v>
      </c>
      <c r="J21" s="141">
        <v>0</v>
      </c>
      <c r="K21" s="105">
        <f t="shared" si="36"/>
        <v>0</v>
      </c>
      <c r="L21" s="108">
        <f t="shared" si="19"/>
        <v>0</v>
      </c>
      <c r="M21" s="102">
        <f t="shared" si="20"/>
        <v>0</v>
      </c>
      <c r="N21" s="103">
        <v>0</v>
      </c>
      <c r="O21" s="104">
        <f t="shared" si="2"/>
        <v>0</v>
      </c>
      <c r="P21" s="105">
        <f t="shared" si="3"/>
        <v>0</v>
      </c>
      <c r="Q21" s="312">
        <f t="shared" si="4"/>
        <v>0</v>
      </c>
      <c r="R21" s="107">
        <f t="shared" si="5"/>
        <v>0</v>
      </c>
      <c r="S21" s="312">
        <f t="shared" si="6"/>
        <v>0</v>
      </c>
      <c r="T21" s="105">
        <f t="shared" si="7"/>
        <v>0</v>
      </c>
      <c r="U21" s="108">
        <f t="shared" si="8"/>
        <v>0</v>
      </c>
      <c r="V21" s="102">
        <f t="shared" si="21"/>
        <v>0.33722580645161293</v>
      </c>
      <c r="W21" s="103">
        <v>250.89600000000002</v>
      </c>
      <c r="X21" s="104">
        <v>0</v>
      </c>
      <c r="Y21" s="105">
        <f t="shared" si="9"/>
        <v>0</v>
      </c>
      <c r="Z21" s="312">
        <v>0</v>
      </c>
      <c r="AA21" s="107">
        <f t="shared" si="10"/>
        <v>0</v>
      </c>
      <c r="AB21" s="312">
        <v>0</v>
      </c>
      <c r="AC21" s="105">
        <f t="shared" si="32"/>
        <v>0</v>
      </c>
      <c r="AD21" s="108">
        <f t="shared" si="22"/>
        <v>0</v>
      </c>
      <c r="AE21" s="102">
        <f t="shared" si="23"/>
        <v>0</v>
      </c>
      <c r="AF21" s="103">
        <v>0</v>
      </c>
      <c r="AG21" s="104">
        <f t="shared" si="11"/>
        <v>0</v>
      </c>
      <c r="AH21" s="105">
        <f t="shared" si="12"/>
        <v>0</v>
      </c>
      <c r="AI21" s="106">
        <f t="shared" si="13"/>
        <v>0</v>
      </c>
      <c r="AJ21" s="107">
        <f t="shared" si="14"/>
        <v>0</v>
      </c>
      <c r="AK21" s="106">
        <f t="shared" si="24"/>
        <v>0</v>
      </c>
      <c r="AL21" s="105">
        <f t="shared" si="15"/>
        <v>0</v>
      </c>
      <c r="AM21" s="108">
        <f t="shared" si="16"/>
        <v>0</v>
      </c>
    </row>
    <row r="22" spans="1:39" s="98" customFormat="1" ht="33.75" customHeight="1">
      <c r="A22" s="414" t="s">
        <v>197</v>
      </c>
      <c r="B22" s="100" t="s">
        <v>154</v>
      </c>
      <c r="C22" s="101" t="s">
        <v>255</v>
      </c>
      <c r="D22" s="102">
        <f>E22/696</f>
        <v>1.7424999999999999</v>
      </c>
      <c r="E22" s="103">
        <v>1212.78</v>
      </c>
      <c r="F22" s="104">
        <v>0</v>
      </c>
      <c r="G22" s="105">
        <f t="shared" si="0"/>
        <v>0</v>
      </c>
      <c r="H22" s="312">
        <v>0</v>
      </c>
      <c r="I22" s="107">
        <f t="shared" si="1"/>
        <v>0</v>
      </c>
      <c r="J22" s="312">
        <v>0</v>
      </c>
      <c r="K22" s="105">
        <f t="shared" si="36"/>
        <v>0</v>
      </c>
      <c r="L22" s="108">
        <f>K22</f>
        <v>0</v>
      </c>
      <c r="M22" s="102">
        <f>N22/672</f>
        <v>0</v>
      </c>
      <c r="N22" s="103">
        <v>0</v>
      </c>
      <c r="O22" s="104">
        <f t="shared" ref="O22" si="53">F22</f>
        <v>0</v>
      </c>
      <c r="P22" s="105">
        <f t="shared" ref="P22" si="54">O22*M22/1000</f>
        <v>0</v>
      </c>
      <c r="Q22" s="312">
        <f t="shared" ref="Q22" si="55">H22</f>
        <v>0</v>
      </c>
      <c r="R22" s="107">
        <f t="shared" ref="R22" si="56">N22*Q22/1000</f>
        <v>0</v>
      </c>
      <c r="S22" s="312">
        <f t="shared" ref="S22" si="57">J22</f>
        <v>0</v>
      </c>
      <c r="T22" s="105">
        <f t="shared" si="7"/>
        <v>0</v>
      </c>
      <c r="U22" s="108">
        <f t="shared" si="8"/>
        <v>0</v>
      </c>
      <c r="V22" s="102">
        <f>W22/696</f>
        <v>0.99637787356321827</v>
      </c>
      <c r="W22" s="103">
        <v>693.47899999999993</v>
      </c>
      <c r="X22" s="104">
        <v>0</v>
      </c>
      <c r="Y22" s="105">
        <f t="shared" ref="Y22" si="58">V22*X22/1000</f>
        <v>0</v>
      </c>
      <c r="Z22" s="312">
        <v>0</v>
      </c>
      <c r="AA22" s="107">
        <f t="shared" ref="AA22" si="59">W22*Z22/1000</f>
        <v>0</v>
      </c>
      <c r="AB22" s="312">
        <v>3689.27</v>
      </c>
      <c r="AC22" s="105">
        <f>ROUND((AB22*W22),2)/1000</f>
        <v>2558.43127</v>
      </c>
      <c r="AD22" s="108">
        <f t="shared" si="22"/>
        <v>2558.43127</v>
      </c>
      <c r="AE22" s="102">
        <f>AF22/672</f>
        <v>0</v>
      </c>
      <c r="AF22" s="103">
        <v>0</v>
      </c>
      <c r="AG22" s="104">
        <f t="shared" ref="AG22" si="60">X22</f>
        <v>0</v>
      </c>
      <c r="AH22" s="105">
        <f t="shared" ref="AH22" si="61">AG22*AE22/1000</f>
        <v>0</v>
      </c>
      <c r="AI22" s="106">
        <f t="shared" ref="AI22" si="62">Z22</f>
        <v>0</v>
      </c>
      <c r="AJ22" s="107">
        <f t="shared" ref="AJ22" si="63">AF22*AI22/1000</f>
        <v>0</v>
      </c>
      <c r="AK22" s="106">
        <v>0</v>
      </c>
      <c r="AL22" s="105">
        <f t="shared" si="15"/>
        <v>0</v>
      </c>
      <c r="AM22" s="108">
        <f t="shared" ref="AM22" si="64">AL22</f>
        <v>0</v>
      </c>
    </row>
    <row r="23" spans="1:39" s="98" customFormat="1" ht="33.75" customHeight="1">
      <c r="A23" s="414"/>
      <c r="B23" s="100" t="s">
        <v>143</v>
      </c>
      <c r="C23" s="101" t="s">
        <v>141</v>
      </c>
      <c r="D23" s="102">
        <f t="shared" ref="D23" si="65">E23/672</f>
        <v>0</v>
      </c>
      <c r="E23" s="103"/>
      <c r="F23" s="104">
        <v>0</v>
      </c>
      <c r="G23" s="105">
        <f t="shared" si="0"/>
        <v>0</v>
      </c>
      <c r="H23" s="312">
        <v>0</v>
      </c>
      <c r="I23" s="107">
        <f t="shared" si="1"/>
        <v>0</v>
      </c>
      <c r="J23" s="312">
        <v>0</v>
      </c>
      <c r="K23" s="105">
        <f t="shared" ref="K23:K24" si="66">ROUND((J23*E23)*1.2,2)/1000</f>
        <v>0</v>
      </c>
      <c r="L23" s="108">
        <f t="shared" si="19"/>
        <v>0</v>
      </c>
      <c r="M23" s="102">
        <f t="shared" ref="M23" si="67">N23/672</f>
        <v>0</v>
      </c>
      <c r="N23" s="103">
        <v>0</v>
      </c>
      <c r="O23" s="104">
        <f t="shared" ref="O23:O30" si="68">F23</f>
        <v>0</v>
      </c>
      <c r="P23" s="105">
        <f t="shared" ref="P23:P30" si="69">O23*M23/1000</f>
        <v>0</v>
      </c>
      <c r="Q23" s="312">
        <f t="shared" ref="Q23:Q30" si="70">H23</f>
        <v>0</v>
      </c>
      <c r="R23" s="107">
        <f t="shared" ref="R23:R30" si="71">N23*Q23/1000</f>
        <v>0</v>
      </c>
      <c r="S23" s="312">
        <f t="shared" ref="S23:S30" si="72">J23</f>
        <v>0</v>
      </c>
      <c r="T23" s="105">
        <f t="shared" si="7"/>
        <v>0</v>
      </c>
      <c r="U23" s="108">
        <f t="shared" si="8"/>
        <v>0</v>
      </c>
      <c r="V23" s="102">
        <f>W23/672</f>
        <v>0</v>
      </c>
      <c r="W23" s="103"/>
      <c r="X23" s="104">
        <v>0</v>
      </c>
      <c r="Y23" s="105">
        <f t="shared" si="9"/>
        <v>0</v>
      </c>
      <c r="Z23" s="312">
        <v>0</v>
      </c>
      <c r="AA23" s="107">
        <f t="shared" si="10"/>
        <v>0</v>
      </c>
      <c r="AB23" s="312">
        <v>0</v>
      </c>
      <c r="AC23" s="105">
        <f t="shared" si="32"/>
        <v>0</v>
      </c>
      <c r="AD23" s="108">
        <f t="shared" si="22"/>
        <v>0</v>
      </c>
      <c r="AE23" s="102">
        <f t="shared" ref="AE23" si="73">AF23/672</f>
        <v>0</v>
      </c>
      <c r="AF23" s="103">
        <v>0</v>
      </c>
      <c r="AG23" s="104">
        <f t="shared" ref="AG23:AG30" si="74">X23</f>
        <v>0</v>
      </c>
      <c r="AH23" s="105">
        <f t="shared" ref="AH23:AH30" si="75">AG23*AE23/1000</f>
        <v>0</v>
      </c>
      <c r="AI23" s="106">
        <f t="shared" ref="AI23:AI30" si="76">Z23</f>
        <v>0</v>
      </c>
      <c r="AJ23" s="107">
        <f t="shared" ref="AJ23:AJ30" si="77">AF23*AI23/1000</f>
        <v>0</v>
      </c>
      <c r="AK23" s="106">
        <f t="shared" ref="AK23:AK30" si="78">AB23</f>
        <v>0</v>
      </c>
      <c r="AL23" s="105">
        <f t="shared" si="15"/>
        <v>0</v>
      </c>
      <c r="AM23" s="108">
        <f t="shared" si="16"/>
        <v>0</v>
      </c>
    </row>
    <row r="24" spans="1:39" s="98" customFormat="1" ht="33.75" customHeight="1">
      <c r="A24" s="414"/>
      <c r="B24" s="100" t="s">
        <v>144</v>
      </c>
      <c r="C24" s="101" t="s">
        <v>142</v>
      </c>
      <c r="D24" s="102">
        <f>E24/696</f>
        <v>0.17922413793103448</v>
      </c>
      <c r="E24" s="103">
        <v>124.74</v>
      </c>
      <c r="F24" s="104">
        <v>0</v>
      </c>
      <c r="G24" s="105">
        <f t="shared" ref="G24:G30" si="79">D24*F24/1000</f>
        <v>0</v>
      </c>
      <c r="H24" s="312">
        <v>0</v>
      </c>
      <c r="I24" s="107">
        <f t="shared" ref="I24:I30" si="80">E24*H24/1000</f>
        <v>0</v>
      </c>
      <c r="J24" s="102">
        <v>0</v>
      </c>
      <c r="K24" s="105">
        <f t="shared" si="66"/>
        <v>0</v>
      </c>
      <c r="L24" s="108">
        <f t="shared" si="19"/>
        <v>0</v>
      </c>
      <c r="M24" s="102">
        <f t="shared" ref="M24" si="81">N24/672</f>
        <v>0</v>
      </c>
      <c r="N24" s="103">
        <v>0</v>
      </c>
      <c r="O24" s="104">
        <f t="shared" si="68"/>
        <v>0</v>
      </c>
      <c r="P24" s="105">
        <f t="shared" si="69"/>
        <v>0</v>
      </c>
      <c r="Q24" s="312">
        <f t="shared" si="70"/>
        <v>0</v>
      </c>
      <c r="R24" s="107">
        <f t="shared" si="71"/>
        <v>0</v>
      </c>
      <c r="S24" s="312">
        <f t="shared" si="72"/>
        <v>0</v>
      </c>
      <c r="T24" s="105">
        <f t="shared" ref="T24:T30" si="82">ROUND((S24*N24)*1.18,2)/1000</f>
        <v>0</v>
      </c>
      <c r="U24" s="108">
        <f t="shared" ref="U24:U30" si="83">T24</f>
        <v>0</v>
      </c>
      <c r="V24" s="102">
        <f t="shared" ref="V24" si="84">W24/672</f>
        <v>0</v>
      </c>
      <c r="W24" s="103">
        <v>0</v>
      </c>
      <c r="X24" s="104">
        <v>0</v>
      </c>
      <c r="Y24" s="105">
        <f t="shared" ref="Y24:Y30" si="85">V24*X24/1000</f>
        <v>0</v>
      </c>
      <c r="Z24" s="312">
        <v>0</v>
      </c>
      <c r="AA24" s="107">
        <f t="shared" ref="AA24:AA30" si="86">W24*Z24/1000</f>
        <v>0</v>
      </c>
      <c r="AB24" s="312"/>
      <c r="AC24" s="105">
        <f t="shared" si="32"/>
        <v>0</v>
      </c>
      <c r="AD24" s="108">
        <f t="shared" si="22"/>
        <v>0</v>
      </c>
      <c r="AE24" s="102">
        <f t="shared" ref="AE24" si="87">AF24/672</f>
        <v>0</v>
      </c>
      <c r="AF24" s="103">
        <v>0</v>
      </c>
      <c r="AG24" s="104">
        <f t="shared" si="74"/>
        <v>0</v>
      </c>
      <c r="AH24" s="105">
        <f t="shared" si="75"/>
        <v>0</v>
      </c>
      <c r="AI24" s="106">
        <f t="shared" si="76"/>
        <v>0</v>
      </c>
      <c r="AJ24" s="107">
        <f t="shared" si="77"/>
        <v>0</v>
      </c>
      <c r="AK24" s="106">
        <f t="shared" si="78"/>
        <v>0</v>
      </c>
      <c r="AL24" s="105">
        <f t="shared" ref="AL24:AL30" si="88">ROUND((AK24*AF24)*1.18,2)/1000</f>
        <v>0</v>
      </c>
      <c r="AM24" s="108">
        <f t="shared" ref="AM24:AM30" si="89">AL24</f>
        <v>0</v>
      </c>
    </row>
    <row r="25" spans="1:39" s="98" customFormat="1" ht="33.75" customHeight="1">
      <c r="A25" s="414"/>
      <c r="B25" s="100" t="s">
        <v>145</v>
      </c>
      <c r="C25" s="101" t="s">
        <v>204</v>
      </c>
      <c r="D25" s="102">
        <f>E25/696</f>
        <v>1.1742370689655171</v>
      </c>
      <c r="E25" s="103">
        <v>817.26899999999989</v>
      </c>
      <c r="F25" s="104">
        <v>0</v>
      </c>
      <c r="G25" s="105">
        <f t="shared" ref="G25:G29" si="90">D25*F25/1000</f>
        <v>0</v>
      </c>
      <c r="H25" s="312">
        <v>0</v>
      </c>
      <c r="I25" s="107">
        <f t="shared" ref="I25:I29" si="91">E25*H25/1000</f>
        <v>0</v>
      </c>
      <c r="J25" s="102">
        <v>0</v>
      </c>
      <c r="K25" s="105">
        <f t="shared" ref="K25:K31" si="92">ROUND((J25*E25)*1.2,2)/1000</f>
        <v>0</v>
      </c>
      <c r="L25" s="108">
        <f t="shared" ref="L25:L29" si="93">K25</f>
        <v>0</v>
      </c>
      <c r="M25" s="102">
        <f t="shared" ref="M25:M29" si="94">N25/744</f>
        <v>0</v>
      </c>
      <c r="N25" s="103">
        <v>0</v>
      </c>
      <c r="O25" s="104">
        <f t="shared" si="68"/>
        <v>0</v>
      </c>
      <c r="P25" s="105">
        <f t="shared" si="69"/>
        <v>0</v>
      </c>
      <c r="Q25" s="312">
        <f t="shared" si="70"/>
        <v>0</v>
      </c>
      <c r="R25" s="107">
        <f t="shared" si="71"/>
        <v>0</v>
      </c>
      <c r="S25" s="312">
        <f t="shared" si="72"/>
        <v>0</v>
      </c>
      <c r="T25" s="105">
        <f t="shared" ref="T25:T29" si="95">ROUND((S25*N25)*1.18,2)/1000</f>
        <v>0</v>
      </c>
      <c r="U25" s="108">
        <f t="shared" ref="U25:U29" si="96">T25</f>
        <v>0</v>
      </c>
      <c r="V25" s="102">
        <f>W25/696</f>
        <v>2.6623778735632184</v>
      </c>
      <c r="W25" s="103">
        <v>1853.0150000000001</v>
      </c>
      <c r="X25" s="104">
        <v>0</v>
      </c>
      <c r="Y25" s="105">
        <f t="shared" ref="Y25:Y29" si="97">V25*X25/1000</f>
        <v>0</v>
      </c>
      <c r="Z25" s="312">
        <v>0</v>
      </c>
      <c r="AA25" s="107">
        <f t="shared" ref="AA25:AA29" si="98">W25*Z25/1000</f>
        <v>0</v>
      </c>
      <c r="AB25" s="312">
        <v>0</v>
      </c>
      <c r="AC25" s="105">
        <f t="shared" ref="AC25:AC29" si="99">ROUND((AB25*W25)*1.2,2)/1000</f>
        <v>0</v>
      </c>
      <c r="AD25" s="108">
        <f t="shared" ref="AD25:AD29" si="100">AC25</f>
        <v>0</v>
      </c>
      <c r="AE25" s="102">
        <f t="shared" ref="AE25:AE29" si="101">AF25/744</f>
        <v>0</v>
      </c>
      <c r="AF25" s="103">
        <v>0</v>
      </c>
      <c r="AG25" s="104">
        <f t="shared" si="74"/>
        <v>0</v>
      </c>
      <c r="AH25" s="105">
        <f t="shared" si="75"/>
        <v>0</v>
      </c>
      <c r="AI25" s="170">
        <f t="shared" si="76"/>
        <v>0</v>
      </c>
      <c r="AJ25" s="107">
        <f t="shared" si="77"/>
        <v>0</v>
      </c>
      <c r="AK25" s="170">
        <f t="shared" si="78"/>
        <v>0</v>
      </c>
      <c r="AL25" s="105">
        <f t="shared" ref="AL25:AL29" si="102">ROUND((AK25*AF25)*1.18,2)/1000</f>
        <v>0</v>
      </c>
      <c r="AM25" s="108">
        <f t="shared" ref="AM25:AM29" si="103">AL25</f>
        <v>0</v>
      </c>
    </row>
    <row r="26" spans="1:39" s="98" customFormat="1" ht="33.75" customHeight="1">
      <c r="A26" s="414"/>
      <c r="B26" s="100" t="s">
        <v>243</v>
      </c>
      <c r="C26" s="101" t="s">
        <v>244</v>
      </c>
      <c r="D26" s="102">
        <f>E26/696</f>
        <v>3.6620689655172414E-2</v>
      </c>
      <c r="E26" s="103">
        <v>25.488</v>
      </c>
      <c r="F26" s="104">
        <v>0</v>
      </c>
      <c r="G26" s="105">
        <f t="shared" si="90"/>
        <v>0</v>
      </c>
      <c r="H26" s="312">
        <v>0</v>
      </c>
      <c r="I26" s="107">
        <f t="shared" si="91"/>
        <v>0</v>
      </c>
      <c r="J26" s="102">
        <v>0</v>
      </c>
      <c r="K26" s="105">
        <f t="shared" si="92"/>
        <v>0</v>
      </c>
      <c r="L26" s="108">
        <f t="shared" si="93"/>
        <v>0</v>
      </c>
      <c r="M26" s="102">
        <f t="shared" si="94"/>
        <v>0</v>
      </c>
      <c r="N26" s="103">
        <v>0</v>
      </c>
      <c r="O26" s="104">
        <f t="shared" si="68"/>
        <v>0</v>
      </c>
      <c r="P26" s="105">
        <f t="shared" si="69"/>
        <v>0</v>
      </c>
      <c r="Q26" s="312">
        <f t="shared" si="70"/>
        <v>0</v>
      </c>
      <c r="R26" s="107">
        <f t="shared" si="71"/>
        <v>0</v>
      </c>
      <c r="S26" s="312">
        <f t="shared" si="72"/>
        <v>0</v>
      </c>
      <c r="T26" s="105">
        <f t="shared" si="95"/>
        <v>0</v>
      </c>
      <c r="U26" s="108">
        <f t="shared" si="96"/>
        <v>0</v>
      </c>
      <c r="V26" s="102">
        <f t="shared" ref="V26:V27" si="104">W26/672</f>
        <v>0</v>
      </c>
      <c r="W26" s="103">
        <v>0</v>
      </c>
      <c r="X26" s="104">
        <v>0</v>
      </c>
      <c r="Y26" s="105">
        <f t="shared" si="97"/>
        <v>0</v>
      </c>
      <c r="Z26" s="312">
        <v>0</v>
      </c>
      <c r="AA26" s="107">
        <f t="shared" si="98"/>
        <v>0</v>
      </c>
      <c r="AB26" s="312"/>
      <c r="AC26" s="105">
        <f t="shared" si="99"/>
        <v>0</v>
      </c>
      <c r="AD26" s="108">
        <f t="shared" si="100"/>
        <v>0</v>
      </c>
      <c r="AE26" s="102">
        <f t="shared" si="101"/>
        <v>0</v>
      </c>
      <c r="AF26" s="103">
        <v>0</v>
      </c>
      <c r="AG26" s="104">
        <f t="shared" si="74"/>
        <v>0</v>
      </c>
      <c r="AH26" s="105">
        <f t="shared" si="75"/>
        <v>0</v>
      </c>
      <c r="AI26" s="186">
        <f t="shared" si="76"/>
        <v>0</v>
      </c>
      <c r="AJ26" s="107">
        <f t="shared" si="77"/>
        <v>0</v>
      </c>
      <c r="AK26" s="186">
        <f t="shared" si="78"/>
        <v>0</v>
      </c>
      <c r="AL26" s="105">
        <f t="shared" si="102"/>
        <v>0</v>
      </c>
      <c r="AM26" s="108">
        <f t="shared" si="103"/>
        <v>0</v>
      </c>
    </row>
    <row r="27" spans="1:39" s="98" customFormat="1" ht="33.75" customHeight="1">
      <c r="A27" s="414"/>
      <c r="B27" s="100" t="s">
        <v>251</v>
      </c>
      <c r="C27" s="101" t="s">
        <v>252</v>
      </c>
      <c r="D27" s="102">
        <f t="shared" ref="D27" si="105">E27/672</f>
        <v>0</v>
      </c>
      <c r="E27" s="103"/>
      <c r="F27" s="104">
        <v>0</v>
      </c>
      <c r="G27" s="105">
        <f t="shared" si="90"/>
        <v>0</v>
      </c>
      <c r="H27" s="312">
        <v>0</v>
      </c>
      <c r="I27" s="107">
        <f t="shared" si="91"/>
        <v>0</v>
      </c>
      <c r="J27" s="102">
        <v>0</v>
      </c>
      <c r="K27" s="105">
        <f t="shared" si="92"/>
        <v>0</v>
      </c>
      <c r="L27" s="108">
        <f t="shared" si="93"/>
        <v>0</v>
      </c>
      <c r="M27" s="102">
        <f t="shared" si="94"/>
        <v>0</v>
      </c>
      <c r="N27" s="103">
        <v>0</v>
      </c>
      <c r="O27" s="104">
        <f t="shared" si="68"/>
        <v>0</v>
      </c>
      <c r="P27" s="105">
        <f t="shared" si="69"/>
        <v>0</v>
      </c>
      <c r="Q27" s="312">
        <f t="shared" si="70"/>
        <v>0</v>
      </c>
      <c r="R27" s="107">
        <f t="shared" si="71"/>
        <v>0</v>
      </c>
      <c r="S27" s="312">
        <f t="shared" si="72"/>
        <v>0</v>
      </c>
      <c r="T27" s="105">
        <f t="shared" si="95"/>
        <v>0</v>
      </c>
      <c r="U27" s="108">
        <f t="shared" si="96"/>
        <v>0</v>
      </c>
      <c r="V27" s="102">
        <f t="shared" si="104"/>
        <v>0</v>
      </c>
      <c r="W27" s="103">
        <v>0</v>
      </c>
      <c r="X27" s="104">
        <v>0</v>
      </c>
      <c r="Y27" s="105">
        <f t="shared" si="97"/>
        <v>0</v>
      </c>
      <c r="Z27" s="312">
        <v>0</v>
      </c>
      <c r="AA27" s="107">
        <f t="shared" si="98"/>
        <v>0</v>
      </c>
      <c r="AB27" s="312"/>
      <c r="AC27" s="105">
        <f t="shared" si="99"/>
        <v>0</v>
      </c>
      <c r="AD27" s="108">
        <f t="shared" si="100"/>
        <v>0</v>
      </c>
      <c r="AE27" s="102">
        <f t="shared" si="101"/>
        <v>0</v>
      </c>
      <c r="AF27" s="103">
        <v>0</v>
      </c>
      <c r="AG27" s="104">
        <f t="shared" si="74"/>
        <v>0</v>
      </c>
      <c r="AH27" s="105">
        <f t="shared" si="75"/>
        <v>0</v>
      </c>
      <c r="AI27" s="195">
        <f t="shared" si="76"/>
        <v>0</v>
      </c>
      <c r="AJ27" s="107">
        <f t="shared" si="77"/>
        <v>0</v>
      </c>
      <c r="AK27" s="195">
        <f t="shared" si="78"/>
        <v>0</v>
      </c>
      <c r="AL27" s="105">
        <f t="shared" si="102"/>
        <v>0</v>
      </c>
      <c r="AM27" s="108">
        <f t="shared" si="103"/>
        <v>0</v>
      </c>
    </row>
    <row r="28" spans="1:39" s="98" customFormat="1" ht="33.75" customHeight="1">
      <c r="A28" s="414"/>
      <c r="B28" s="100" t="s">
        <v>254</v>
      </c>
      <c r="C28" s="101" t="s">
        <v>261</v>
      </c>
      <c r="D28" s="102">
        <f t="shared" ref="D28" si="106">E28/744</f>
        <v>0</v>
      </c>
      <c r="E28" s="103">
        <v>0</v>
      </c>
      <c r="F28" s="104">
        <v>0</v>
      </c>
      <c r="G28" s="105">
        <f t="shared" si="90"/>
        <v>0</v>
      </c>
      <c r="H28" s="312">
        <v>0</v>
      </c>
      <c r="I28" s="107">
        <f t="shared" si="91"/>
        <v>0</v>
      </c>
      <c r="J28" s="141">
        <v>0</v>
      </c>
      <c r="K28" s="105">
        <f t="shared" si="92"/>
        <v>0</v>
      </c>
      <c r="L28" s="108">
        <f t="shared" si="93"/>
        <v>0</v>
      </c>
      <c r="M28" s="102">
        <f t="shared" si="94"/>
        <v>0</v>
      </c>
      <c r="N28" s="103">
        <v>0</v>
      </c>
      <c r="O28" s="104">
        <f t="shared" si="68"/>
        <v>0</v>
      </c>
      <c r="P28" s="105">
        <f t="shared" si="69"/>
        <v>0</v>
      </c>
      <c r="Q28" s="312">
        <f t="shared" si="70"/>
        <v>0</v>
      </c>
      <c r="R28" s="107">
        <f t="shared" si="71"/>
        <v>0</v>
      </c>
      <c r="S28" s="312">
        <f t="shared" si="72"/>
        <v>0</v>
      </c>
      <c r="T28" s="105">
        <f t="shared" si="95"/>
        <v>0</v>
      </c>
      <c r="U28" s="108">
        <f t="shared" si="96"/>
        <v>0</v>
      </c>
      <c r="V28" s="102">
        <v>2.0139999999999998</v>
      </c>
      <c r="W28" s="103">
        <v>1353.48</v>
      </c>
      <c r="X28" s="104">
        <v>0</v>
      </c>
      <c r="Y28" s="105">
        <f t="shared" si="97"/>
        <v>0</v>
      </c>
      <c r="Z28" s="312">
        <v>0</v>
      </c>
      <c r="AA28" s="107">
        <f t="shared" si="98"/>
        <v>0</v>
      </c>
      <c r="AB28" s="312">
        <v>0</v>
      </c>
      <c r="AC28" s="105">
        <f t="shared" si="99"/>
        <v>0</v>
      </c>
      <c r="AD28" s="108">
        <f t="shared" si="100"/>
        <v>0</v>
      </c>
      <c r="AE28" s="102">
        <f t="shared" si="101"/>
        <v>0</v>
      </c>
      <c r="AF28" s="103">
        <v>0</v>
      </c>
      <c r="AG28" s="104">
        <f t="shared" si="74"/>
        <v>0</v>
      </c>
      <c r="AH28" s="105">
        <f t="shared" si="75"/>
        <v>0</v>
      </c>
      <c r="AI28" s="228">
        <f t="shared" si="76"/>
        <v>0</v>
      </c>
      <c r="AJ28" s="107">
        <f t="shared" si="77"/>
        <v>0</v>
      </c>
      <c r="AK28" s="228">
        <f t="shared" si="78"/>
        <v>0</v>
      </c>
      <c r="AL28" s="105">
        <f t="shared" si="102"/>
        <v>0</v>
      </c>
      <c r="AM28" s="108">
        <f t="shared" si="103"/>
        <v>0</v>
      </c>
    </row>
    <row r="29" spans="1:39" s="98" customFormat="1" ht="33.75" customHeight="1">
      <c r="A29" s="414"/>
      <c r="B29" s="100" t="s">
        <v>260</v>
      </c>
      <c r="C29" s="101" t="s">
        <v>290</v>
      </c>
      <c r="D29" s="102">
        <f>E29/696</f>
        <v>0.15964942528735632</v>
      </c>
      <c r="E29" s="103">
        <v>111.116</v>
      </c>
      <c r="F29" s="104">
        <v>0</v>
      </c>
      <c r="G29" s="105">
        <f t="shared" si="90"/>
        <v>0</v>
      </c>
      <c r="H29" s="312">
        <v>0</v>
      </c>
      <c r="I29" s="107">
        <f t="shared" si="91"/>
        <v>0</v>
      </c>
      <c r="J29" s="102">
        <v>0</v>
      </c>
      <c r="K29" s="105">
        <f t="shared" ref="K29" si="107">ROUND((J29*E29)*1.2,2)/1000</f>
        <v>0</v>
      </c>
      <c r="L29" s="108">
        <f t="shared" si="93"/>
        <v>0</v>
      </c>
      <c r="M29" s="102">
        <f t="shared" si="94"/>
        <v>0</v>
      </c>
      <c r="N29" s="103">
        <v>0</v>
      </c>
      <c r="O29" s="104">
        <f t="shared" ref="O29" si="108">F29</f>
        <v>0</v>
      </c>
      <c r="P29" s="105">
        <f t="shared" ref="P29" si="109">O29*M29/1000</f>
        <v>0</v>
      </c>
      <c r="Q29" s="312">
        <f t="shared" ref="Q29" si="110">H29</f>
        <v>0</v>
      </c>
      <c r="R29" s="107">
        <f t="shared" ref="R29" si="111">N29*Q29/1000</f>
        <v>0</v>
      </c>
      <c r="S29" s="312">
        <f t="shared" ref="S29" si="112">J29</f>
        <v>0</v>
      </c>
      <c r="T29" s="105">
        <f t="shared" si="95"/>
        <v>0</v>
      </c>
      <c r="U29" s="108">
        <f t="shared" si="96"/>
        <v>0</v>
      </c>
      <c r="V29" s="102">
        <f t="shared" ref="V29" si="113">W29/672</f>
        <v>0</v>
      </c>
      <c r="W29" s="103">
        <v>0</v>
      </c>
      <c r="X29" s="104">
        <v>0</v>
      </c>
      <c r="Y29" s="105">
        <f t="shared" si="97"/>
        <v>0</v>
      </c>
      <c r="Z29" s="312">
        <v>0</v>
      </c>
      <c r="AA29" s="107">
        <f t="shared" si="98"/>
        <v>0</v>
      </c>
      <c r="AB29" s="312"/>
      <c r="AC29" s="105">
        <f t="shared" si="99"/>
        <v>0</v>
      </c>
      <c r="AD29" s="108">
        <f t="shared" si="100"/>
        <v>0</v>
      </c>
      <c r="AE29" s="102">
        <f t="shared" si="101"/>
        <v>0</v>
      </c>
      <c r="AF29" s="103">
        <v>0</v>
      </c>
      <c r="AG29" s="104">
        <f t="shared" ref="AG29" si="114">X29</f>
        <v>0</v>
      </c>
      <c r="AH29" s="105">
        <f t="shared" ref="AH29" si="115">AG29*AE29/1000</f>
        <v>0</v>
      </c>
      <c r="AI29" s="282">
        <f t="shared" ref="AI29" si="116">Z29</f>
        <v>0</v>
      </c>
      <c r="AJ29" s="107">
        <f t="shared" ref="AJ29" si="117">AF29*AI29/1000</f>
        <v>0</v>
      </c>
      <c r="AK29" s="282">
        <f t="shared" ref="AK29" si="118">AB29</f>
        <v>0</v>
      </c>
      <c r="AL29" s="105">
        <f t="shared" si="102"/>
        <v>0</v>
      </c>
      <c r="AM29" s="108">
        <f t="shared" si="103"/>
        <v>0</v>
      </c>
    </row>
    <row r="30" spans="1:39" s="98" customFormat="1" ht="33.75" customHeight="1">
      <c r="A30" s="415"/>
      <c r="B30" s="100" t="s">
        <v>187</v>
      </c>
      <c r="C30" s="101" t="s">
        <v>291</v>
      </c>
      <c r="D30" s="102">
        <f>E30/696</f>
        <v>2.2951149425287358E-2</v>
      </c>
      <c r="E30" s="103">
        <v>15.974</v>
      </c>
      <c r="F30" s="104">
        <v>0</v>
      </c>
      <c r="G30" s="105">
        <f t="shared" si="79"/>
        <v>0</v>
      </c>
      <c r="H30" s="312">
        <v>0</v>
      </c>
      <c r="I30" s="107">
        <f t="shared" si="80"/>
        <v>0</v>
      </c>
      <c r="J30" s="102">
        <v>0</v>
      </c>
      <c r="K30" s="105">
        <f t="shared" si="92"/>
        <v>0</v>
      </c>
      <c r="L30" s="108">
        <f t="shared" si="19"/>
        <v>0</v>
      </c>
      <c r="M30" s="102">
        <f t="shared" ref="M30" si="119">N30/744</f>
        <v>0</v>
      </c>
      <c r="N30" s="103">
        <v>0</v>
      </c>
      <c r="O30" s="104">
        <f t="shared" si="68"/>
        <v>0</v>
      </c>
      <c r="P30" s="105">
        <f t="shared" si="69"/>
        <v>0</v>
      </c>
      <c r="Q30" s="312">
        <f t="shared" si="70"/>
        <v>0</v>
      </c>
      <c r="R30" s="107">
        <f t="shared" si="71"/>
        <v>0</v>
      </c>
      <c r="S30" s="312">
        <f t="shared" si="72"/>
        <v>0</v>
      </c>
      <c r="T30" s="105">
        <f t="shared" si="82"/>
        <v>0</v>
      </c>
      <c r="U30" s="108">
        <f t="shared" si="83"/>
        <v>0</v>
      </c>
      <c r="V30" s="102">
        <f>W30/696</f>
        <v>0.32627586206896553</v>
      </c>
      <c r="W30" s="103">
        <v>227.08800000000002</v>
      </c>
      <c r="X30" s="104">
        <v>0</v>
      </c>
      <c r="Y30" s="105">
        <f t="shared" si="85"/>
        <v>0</v>
      </c>
      <c r="Z30" s="312">
        <v>0</v>
      </c>
      <c r="AA30" s="107">
        <f t="shared" si="86"/>
        <v>0</v>
      </c>
      <c r="AB30" s="312"/>
      <c r="AC30" s="105">
        <f t="shared" si="32"/>
        <v>0</v>
      </c>
      <c r="AD30" s="108">
        <f t="shared" si="22"/>
        <v>0</v>
      </c>
      <c r="AE30" s="102">
        <f t="shared" ref="AE30" si="120">AF30/744</f>
        <v>0</v>
      </c>
      <c r="AF30" s="103">
        <v>0</v>
      </c>
      <c r="AG30" s="104">
        <f t="shared" si="74"/>
        <v>0</v>
      </c>
      <c r="AH30" s="105">
        <f t="shared" si="75"/>
        <v>0</v>
      </c>
      <c r="AI30" s="106">
        <f t="shared" si="76"/>
        <v>0</v>
      </c>
      <c r="AJ30" s="107">
        <f t="shared" si="77"/>
        <v>0</v>
      </c>
      <c r="AK30" s="106">
        <f t="shared" si="78"/>
        <v>0</v>
      </c>
      <c r="AL30" s="105">
        <f t="shared" si="88"/>
        <v>0</v>
      </c>
      <c r="AM30" s="108">
        <f t="shared" si="89"/>
        <v>0</v>
      </c>
    </row>
    <row r="31" spans="1:39" s="98" customFormat="1" ht="33.75" customHeight="1">
      <c r="A31" s="414" t="s">
        <v>198</v>
      </c>
      <c r="B31" s="100" t="s">
        <v>154</v>
      </c>
      <c r="C31" s="101" t="s">
        <v>255</v>
      </c>
      <c r="D31" s="102">
        <f>E31/744</f>
        <v>1.8612096774193549</v>
      </c>
      <c r="E31" s="103">
        <v>1384.74</v>
      </c>
      <c r="F31" s="104">
        <v>0</v>
      </c>
      <c r="G31" s="105">
        <f t="shared" si="0"/>
        <v>0</v>
      </c>
      <c r="H31" s="312">
        <v>0</v>
      </c>
      <c r="I31" s="107">
        <f t="shared" si="1"/>
        <v>0</v>
      </c>
      <c r="J31" s="312">
        <v>0</v>
      </c>
      <c r="K31" s="105">
        <f t="shared" si="92"/>
        <v>0</v>
      </c>
      <c r="L31" s="108">
        <f>K31</f>
        <v>0</v>
      </c>
      <c r="M31" s="102">
        <f>N31/744</f>
        <v>0</v>
      </c>
      <c r="N31" s="103">
        <v>0</v>
      </c>
      <c r="O31" s="104">
        <f t="shared" ref="O31" si="121">F31</f>
        <v>0</v>
      </c>
      <c r="P31" s="105">
        <f t="shared" ref="P31" si="122">O31*M31/1000</f>
        <v>0</v>
      </c>
      <c r="Q31" s="312">
        <f t="shared" ref="Q31" si="123">H31</f>
        <v>0</v>
      </c>
      <c r="R31" s="107">
        <f t="shared" ref="R31" si="124">N31*Q31/1000</f>
        <v>0</v>
      </c>
      <c r="S31" s="312">
        <f t="shared" ref="S31" si="125">J31</f>
        <v>0</v>
      </c>
      <c r="T31" s="105">
        <f t="shared" si="7"/>
        <v>0</v>
      </c>
      <c r="U31" s="108">
        <f t="shared" si="8"/>
        <v>0</v>
      </c>
      <c r="V31" s="102">
        <f>W31/744</f>
        <v>0.8742836021505378</v>
      </c>
      <c r="W31" s="103">
        <v>650.4670000000001</v>
      </c>
      <c r="X31" s="104">
        <v>0</v>
      </c>
      <c r="Y31" s="105">
        <f t="shared" ref="Y31" si="126">V31*X31/1000</f>
        <v>0</v>
      </c>
      <c r="Z31" s="312">
        <v>0</v>
      </c>
      <c r="AA31" s="107">
        <f t="shared" ref="AA31" si="127">W31*Z31/1000</f>
        <v>0</v>
      </c>
      <c r="AB31" s="312">
        <v>3689.27</v>
      </c>
      <c r="AC31" s="105">
        <f>ROUND((AB31*W31),2)/1000</f>
        <v>2399.7483900000002</v>
      </c>
      <c r="AD31" s="108">
        <f t="shared" si="22"/>
        <v>2399.7483900000002</v>
      </c>
      <c r="AE31" s="102">
        <f>AF31/744</f>
        <v>0</v>
      </c>
      <c r="AF31" s="103">
        <v>0</v>
      </c>
      <c r="AG31" s="104">
        <f t="shared" ref="AG31" si="128">X31</f>
        <v>0</v>
      </c>
      <c r="AH31" s="105">
        <f t="shared" ref="AH31" si="129">AG31*AE31/1000</f>
        <v>0</v>
      </c>
      <c r="AI31" s="106">
        <f t="shared" ref="AI31" si="130">Z31</f>
        <v>0</v>
      </c>
      <c r="AJ31" s="107">
        <f t="shared" ref="AJ31" si="131">AF31*AI31/1000</f>
        <v>0</v>
      </c>
      <c r="AK31" s="106">
        <v>0</v>
      </c>
      <c r="AL31" s="105">
        <f t="shared" si="15"/>
        <v>0</v>
      </c>
      <c r="AM31" s="108">
        <f t="shared" ref="AM31" si="132">AL31</f>
        <v>0</v>
      </c>
    </row>
    <row r="32" spans="1:39" s="98" customFormat="1" ht="33.75" customHeight="1">
      <c r="A32" s="414"/>
      <c r="B32" s="100" t="s">
        <v>143</v>
      </c>
      <c r="C32" s="101" t="s">
        <v>141</v>
      </c>
      <c r="D32" s="102">
        <f t="shared" ref="D32:D39" si="133">E32/744</f>
        <v>0</v>
      </c>
      <c r="E32" s="103"/>
      <c r="F32" s="104">
        <v>0</v>
      </c>
      <c r="G32" s="105">
        <f t="shared" si="0"/>
        <v>0</v>
      </c>
      <c r="H32" s="312">
        <v>0</v>
      </c>
      <c r="I32" s="107">
        <f t="shared" si="1"/>
        <v>0</v>
      </c>
      <c r="J32" s="312">
        <v>0</v>
      </c>
      <c r="K32" s="105">
        <f t="shared" ref="K32:K33" si="134">ROUND((J32*E32)*1.2,2)/1000</f>
        <v>0</v>
      </c>
      <c r="L32" s="108">
        <f t="shared" si="19"/>
        <v>0</v>
      </c>
      <c r="M32" s="102">
        <f t="shared" ref="M32" si="135">N32/744</f>
        <v>0</v>
      </c>
      <c r="N32" s="103">
        <v>0</v>
      </c>
      <c r="O32" s="104">
        <f t="shared" ref="O32:O39" si="136">F32</f>
        <v>0</v>
      </c>
      <c r="P32" s="105">
        <f t="shared" ref="P32:P39" si="137">O32*M32/1000</f>
        <v>0</v>
      </c>
      <c r="Q32" s="312">
        <f t="shared" ref="Q32:Q39" si="138">H32</f>
        <v>0</v>
      </c>
      <c r="R32" s="107">
        <f t="shared" ref="R32:R39" si="139">N32*Q32/1000</f>
        <v>0</v>
      </c>
      <c r="S32" s="312">
        <f t="shared" ref="S32:S39" si="140">J32</f>
        <v>0</v>
      </c>
      <c r="T32" s="105">
        <f t="shared" si="7"/>
        <v>0</v>
      </c>
      <c r="U32" s="108">
        <f t="shared" si="8"/>
        <v>0</v>
      </c>
      <c r="V32" s="102">
        <f t="shared" ref="V32:V39" si="141">W32/744</f>
        <v>0</v>
      </c>
      <c r="W32" s="103"/>
      <c r="X32" s="104">
        <v>0</v>
      </c>
      <c r="Y32" s="105">
        <f t="shared" si="9"/>
        <v>0</v>
      </c>
      <c r="Z32" s="312">
        <v>0</v>
      </c>
      <c r="AA32" s="107">
        <f t="shared" si="10"/>
        <v>0</v>
      </c>
      <c r="AB32" s="312">
        <v>0</v>
      </c>
      <c r="AC32" s="105">
        <f t="shared" si="32"/>
        <v>0</v>
      </c>
      <c r="AD32" s="108">
        <f t="shared" si="22"/>
        <v>0</v>
      </c>
      <c r="AE32" s="102">
        <f t="shared" ref="AE32" si="142">AF32/744</f>
        <v>0</v>
      </c>
      <c r="AF32" s="103">
        <v>0</v>
      </c>
      <c r="AG32" s="104">
        <f t="shared" ref="AG32:AG39" si="143">X32</f>
        <v>0</v>
      </c>
      <c r="AH32" s="105">
        <f t="shared" ref="AH32:AH39" si="144">AG32*AE32/1000</f>
        <v>0</v>
      </c>
      <c r="AI32" s="106">
        <f t="shared" ref="AI32:AI39" si="145">Z32</f>
        <v>0</v>
      </c>
      <c r="AJ32" s="107">
        <f t="shared" ref="AJ32:AJ39" si="146">AF32*AI32/1000</f>
        <v>0</v>
      </c>
      <c r="AK32" s="106">
        <f t="shared" ref="AK32:AK39" si="147">AB32</f>
        <v>0</v>
      </c>
      <c r="AL32" s="105">
        <f t="shared" si="15"/>
        <v>0</v>
      </c>
      <c r="AM32" s="108">
        <f t="shared" si="16"/>
        <v>0</v>
      </c>
    </row>
    <row r="33" spans="1:39" s="98" customFormat="1" ht="33.75" customHeight="1">
      <c r="A33" s="414"/>
      <c r="B33" s="100" t="s">
        <v>144</v>
      </c>
      <c r="C33" s="101" t="s">
        <v>142</v>
      </c>
      <c r="D33" s="102">
        <f t="shared" si="133"/>
        <v>0.10397849462365591</v>
      </c>
      <c r="E33" s="103">
        <v>77.36</v>
      </c>
      <c r="F33" s="104">
        <v>0</v>
      </c>
      <c r="G33" s="105">
        <f t="shared" ref="G33:G39" si="148">D33*F33/1000</f>
        <v>0</v>
      </c>
      <c r="H33" s="312">
        <v>0</v>
      </c>
      <c r="I33" s="107">
        <f t="shared" ref="I33:I39" si="149">E33*H33/1000</f>
        <v>0</v>
      </c>
      <c r="J33" s="102">
        <v>0</v>
      </c>
      <c r="K33" s="105">
        <f t="shared" si="134"/>
        <v>0</v>
      </c>
      <c r="L33" s="108">
        <f t="shared" si="19"/>
        <v>0</v>
      </c>
      <c r="M33" s="102">
        <f t="shared" ref="M33" si="150">N33/672</f>
        <v>0</v>
      </c>
      <c r="N33" s="103">
        <v>0</v>
      </c>
      <c r="O33" s="104">
        <f t="shared" si="136"/>
        <v>0</v>
      </c>
      <c r="P33" s="105">
        <f t="shared" si="137"/>
        <v>0</v>
      </c>
      <c r="Q33" s="312">
        <f t="shared" si="138"/>
        <v>0</v>
      </c>
      <c r="R33" s="107">
        <f t="shared" si="139"/>
        <v>0</v>
      </c>
      <c r="S33" s="312">
        <f t="shared" si="140"/>
        <v>0</v>
      </c>
      <c r="T33" s="105">
        <f t="shared" ref="T33:T39" si="151">ROUND((S33*N33)*1.18,2)/1000</f>
        <v>0</v>
      </c>
      <c r="U33" s="108">
        <f t="shared" ref="U33:U39" si="152">T33</f>
        <v>0</v>
      </c>
      <c r="V33" s="102">
        <f t="shared" si="141"/>
        <v>0</v>
      </c>
      <c r="W33" s="103">
        <v>0</v>
      </c>
      <c r="X33" s="104">
        <v>0</v>
      </c>
      <c r="Y33" s="105">
        <f t="shared" ref="Y33:Y39" si="153">V33*X33/1000</f>
        <v>0</v>
      </c>
      <c r="Z33" s="312">
        <v>0</v>
      </c>
      <c r="AA33" s="107">
        <f t="shared" ref="AA33:AA39" si="154">W33*Z33/1000</f>
        <v>0</v>
      </c>
      <c r="AB33" s="312"/>
      <c r="AC33" s="105">
        <f t="shared" si="32"/>
        <v>0</v>
      </c>
      <c r="AD33" s="108">
        <f t="shared" si="22"/>
        <v>0</v>
      </c>
      <c r="AE33" s="102">
        <f t="shared" ref="AE33" si="155">AF33/672</f>
        <v>0</v>
      </c>
      <c r="AF33" s="103">
        <v>0</v>
      </c>
      <c r="AG33" s="104">
        <f t="shared" si="143"/>
        <v>0</v>
      </c>
      <c r="AH33" s="105">
        <f t="shared" si="144"/>
        <v>0</v>
      </c>
      <c r="AI33" s="106">
        <f t="shared" si="145"/>
        <v>0</v>
      </c>
      <c r="AJ33" s="107">
        <f t="shared" si="146"/>
        <v>0</v>
      </c>
      <c r="AK33" s="106">
        <f t="shared" si="147"/>
        <v>0</v>
      </c>
      <c r="AL33" s="105">
        <f t="shared" ref="AL33:AL39" si="156">ROUND((AK33*AF33)*1.18,2)/1000</f>
        <v>0</v>
      </c>
      <c r="AM33" s="108">
        <f t="shared" ref="AM33:AM39" si="157">AL33</f>
        <v>0</v>
      </c>
    </row>
    <row r="34" spans="1:39" s="98" customFormat="1" ht="33.75" customHeight="1">
      <c r="A34" s="414"/>
      <c r="B34" s="100" t="s">
        <v>145</v>
      </c>
      <c r="C34" s="101" t="s">
        <v>204</v>
      </c>
      <c r="D34" s="102">
        <f t="shared" si="133"/>
        <v>1.0930013440860216</v>
      </c>
      <c r="E34" s="103">
        <v>813.19299999999998</v>
      </c>
      <c r="F34" s="104">
        <v>0</v>
      </c>
      <c r="G34" s="105">
        <f t="shared" ref="G34:G38" si="158">D34*F34/1000</f>
        <v>0</v>
      </c>
      <c r="H34" s="312">
        <v>0</v>
      </c>
      <c r="I34" s="107">
        <f t="shared" ref="I34:I38" si="159">E34*H34/1000</f>
        <v>0</v>
      </c>
      <c r="J34" s="102">
        <v>0</v>
      </c>
      <c r="K34" s="105">
        <f t="shared" ref="K34:K40" si="160">ROUND((J34*E34)*1.2,2)/1000</f>
        <v>0</v>
      </c>
      <c r="L34" s="108">
        <f t="shared" ref="L34:L38" si="161">K34</f>
        <v>0</v>
      </c>
      <c r="M34" s="102">
        <f t="shared" ref="M34:M38" si="162">N34/744</f>
        <v>0</v>
      </c>
      <c r="N34" s="103">
        <v>0</v>
      </c>
      <c r="O34" s="104">
        <f t="shared" si="136"/>
        <v>0</v>
      </c>
      <c r="P34" s="105">
        <f t="shared" si="137"/>
        <v>0</v>
      </c>
      <c r="Q34" s="312">
        <f t="shared" si="138"/>
        <v>0</v>
      </c>
      <c r="R34" s="107">
        <f t="shared" si="139"/>
        <v>0</v>
      </c>
      <c r="S34" s="312">
        <f t="shared" si="140"/>
        <v>0</v>
      </c>
      <c r="T34" s="105">
        <f t="shared" ref="T34:T38" si="163">ROUND((S34*N34)*1.18,2)/1000</f>
        <v>0</v>
      </c>
      <c r="U34" s="108">
        <f t="shared" ref="U34:U38" si="164">T34</f>
        <v>0</v>
      </c>
      <c r="V34" s="102">
        <f t="shared" ref="V34:V38" si="165">W34/744</f>
        <v>2.4487002688172042</v>
      </c>
      <c r="W34" s="103">
        <v>1821.8329999999999</v>
      </c>
      <c r="X34" s="104">
        <v>0</v>
      </c>
      <c r="Y34" s="105">
        <f t="shared" ref="Y34:Y38" si="166">V34*X34/1000</f>
        <v>0</v>
      </c>
      <c r="Z34" s="312">
        <v>0</v>
      </c>
      <c r="AA34" s="107">
        <f t="shared" ref="AA34:AA38" si="167">W34*Z34/1000</f>
        <v>0</v>
      </c>
      <c r="AB34" s="312">
        <v>0</v>
      </c>
      <c r="AC34" s="105">
        <f t="shared" ref="AC34:AC38" si="168">ROUND((AB34*W34)*1.2,2)/1000</f>
        <v>0</v>
      </c>
      <c r="AD34" s="108">
        <f t="shared" ref="AD34:AD38" si="169">AC34</f>
        <v>0</v>
      </c>
      <c r="AE34" s="102">
        <f t="shared" ref="AE34:AE38" si="170">AF34/744</f>
        <v>0</v>
      </c>
      <c r="AF34" s="103">
        <v>0</v>
      </c>
      <c r="AG34" s="104">
        <f t="shared" si="143"/>
        <v>0</v>
      </c>
      <c r="AH34" s="105">
        <f t="shared" si="144"/>
        <v>0</v>
      </c>
      <c r="AI34" s="170">
        <f t="shared" si="145"/>
        <v>0</v>
      </c>
      <c r="AJ34" s="107">
        <f t="shared" si="146"/>
        <v>0</v>
      </c>
      <c r="AK34" s="170">
        <f t="shared" si="147"/>
        <v>0</v>
      </c>
      <c r="AL34" s="105">
        <f t="shared" ref="AL34:AL38" si="171">ROUND((AK34*AF34)*1.18,2)/1000</f>
        <v>0</v>
      </c>
      <c r="AM34" s="108">
        <f t="shared" ref="AM34:AM38" si="172">AL34</f>
        <v>0</v>
      </c>
    </row>
    <row r="35" spans="1:39" s="98" customFormat="1" ht="33.75" customHeight="1">
      <c r="A35" s="414"/>
      <c r="B35" s="100" t="s">
        <v>243</v>
      </c>
      <c r="C35" s="101" t="s">
        <v>244</v>
      </c>
      <c r="D35" s="102">
        <f t="shared" si="133"/>
        <v>3.8282258064516128E-2</v>
      </c>
      <c r="E35" s="103">
        <v>28.481999999999999</v>
      </c>
      <c r="F35" s="104">
        <v>0</v>
      </c>
      <c r="G35" s="105">
        <f t="shared" si="158"/>
        <v>0</v>
      </c>
      <c r="H35" s="312">
        <v>0</v>
      </c>
      <c r="I35" s="107">
        <f t="shared" si="159"/>
        <v>0</v>
      </c>
      <c r="J35" s="102">
        <v>0</v>
      </c>
      <c r="K35" s="105">
        <f t="shared" si="160"/>
        <v>0</v>
      </c>
      <c r="L35" s="108">
        <f t="shared" si="161"/>
        <v>0</v>
      </c>
      <c r="M35" s="102">
        <f t="shared" si="162"/>
        <v>0</v>
      </c>
      <c r="N35" s="103">
        <v>0</v>
      </c>
      <c r="O35" s="104">
        <f t="shared" si="136"/>
        <v>0</v>
      </c>
      <c r="P35" s="105">
        <f t="shared" si="137"/>
        <v>0</v>
      </c>
      <c r="Q35" s="312">
        <f t="shared" si="138"/>
        <v>0</v>
      </c>
      <c r="R35" s="107">
        <f t="shared" si="139"/>
        <v>0</v>
      </c>
      <c r="S35" s="312">
        <f t="shared" si="140"/>
        <v>0</v>
      </c>
      <c r="T35" s="105">
        <f t="shared" si="163"/>
        <v>0</v>
      </c>
      <c r="U35" s="108">
        <f t="shared" si="164"/>
        <v>0</v>
      </c>
      <c r="V35" s="102">
        <f t="shared" si="165"/>
        <v>0</v>
      </c>
      <c r="W35" s="103">
        <v>0</v>
      </c>
      <c r="X35" s="104">
        <v>0</v>
      </c>
      <c r="Y35" s="105">
        <f t="shared" si="166"/>
        <v>0</v>
      </c>
      <c r="Z35" s="312">
        <v>0</v>
      </c>
      <c r="AA35" s="107">
        <f t="shared" si="167"/>
        <v>0</v>
      </c>
      <c r="AB35" s="312"/>
      <c r="AC35" s="105">
        <f t="shared" si="168"/>
        <v>0</v>
      </c>
      <c r="AD35" s="108">
        <f t="shared" si="169"/>
        <v>0</v>
      </c>
      <c r="AE35" s="102">
        <f t="shared" si="170"/>
        <v>0</v>
      </c>
      <c r="AF35" s="103">
        <v>0</v>
      </c>
      <c r="AG35" s="104">
        <f t="shared" si="143"/>
        <v>0</v>
      </c>
      <c r="AH35" s="105">
        <f t="shared" si="144"/>
        <v>0</v>
      </c>
      <c r="AI35" s="186">
        <f t="shared" si="145"/>
        <v>0</v>
      </c>
      <c r="AJ35" s="107">
        <f t="shared" si="146"/>
        <v>0</v>
      </c>
      <c r="AK35" s="186">
        <f t="shared" si="147"/>
        <v>0</v>
      </c>
      <c r="AL35" s="105">
        <f t="shared" si="171"/>
        <v>0</v>
      </c>
      <c r="AM35" s="108">
        <f t="shared" si="172"/>
        <v>0</v>
      </c>
    </row>
    <row r="36" spans="1:39" s="98" customFormat="1" ht="33.75" customHeight="1">
      <c r="A36" s="414"/>
      <c r="B36" s="100" t="s">
        <v>251</v>
      </c>
      <c r="C36" s="101" t="s">
        <v>252</v>
      </c>
      <c r="D36" s="102">
        <f t="shared" ref="D36:D38" si="173">E36/744</f>
        <v>0</v>
      </c>
      <c r="E36" s="103"/>
      <c r="F36" s="104">
        <v>0</v>
      </c>
      <c r="G36" s="105">
        <f t="shared" si="158"/>
        <v>0</v>
      </c>
      <c r="H36" s="312">
        <v>0</v>
      </c>
      <c r="I36" s="107">
        <f t="shared" si="159"/>
        <v>0</v>
      </c>
      <c r="J36" s="102">
        <v>0</v>
      </c>
      <c r="K36" s="105">
        <f t="shared" si="160"/>
        <v>0</v>
      </c>
      <c r="L36" s="108">
        <f t="shared" si="161"/>
        <v>0</v>
      </c>
      <c r="M36" s="102">
        <f t="shared" si="162"/>
        <v>0</v>
      </c>
      <c r="N36" s="103">
        <v>0</v>
      </c>
      <c r="O36" s="104">
        <f t="shared" si="136"/>
        <v>0</v>
      </c>
      <c r="P36" s="105">
        <f t="shared" si="137"/>
        <v>0</v>
      </c>
      <c r="Q36" s="312">
        <f t="shared" si="138"/>
        <v>0</v>
      </c>
      <c r="R36" s="107">
        <f t="shared" si="139"/>
        <v>0</v>
      </c>
      <c r="S36" s="312">
        <f t="shared" si="140"/>
        <v>0</v>
      </c>
      <c r="T36" s="105">
        <f t="shared" si="163"/>
        <v>0</v>
      </c>
      <c r="U36" s="108">
        <f t="shared" si="164"/>
        <v>0</v>
      </c>
      <c r="V36" s="102">
        <f t="shared" si="165"/>
        <v>0</v>
      </c>
      <c r="W36" s="103">
        <v>0</v>
      </c>
      <c r="X36" s="104">
        <v>0</v>
      </c>
      <c r="Y36" s="105">
        <f t="shared" si="166"/>
        <v>0</v>
      </c>
      <c r="Z36" s="312">
        <v>0</v>
      </c>
      <c r="AA36" s="107">
        <f t="shared" si="167"/>
        <v>0</v>
      </c>
      <c r="AB36" s="312"/>
      <c r="AC36" s="105">
        <f t="shared" si="168"/>
        <v>0</v>
      </c>
      <c r="AD36" s="108">
        <f t="shared" si="169"/>
        <v>0</v>
      </c>
      <c r="AE36" s="102">
        <f t="shared" si="170"/>
        <v>0</v>
      </c>
      <c r="AF36" s="103">
        <v>0</v>
      </c>
      <c r="AG36" s="104">
        <f t="shared" si="143"/>
        <v>0</v>
      </c>
      <c r="AH36" s="105">
        <f t="shared" si="144"/>
        <v>0</v>
      </c>
      <c r="AI36" s="195">
        <f t="shared" si="145"/>
        <v>0</v>
      </c>
      <c r="AJ36" s="107">
        <f t="shared" si="146"/>
        <v>0</v>
      </c>
      <c r="AK36" s="195">
        <f t="shared" si="147"/>
        <v>0</v>
      </c>
      <c r="AL36" s="105">
        <f t="shared" si="171"/>
        <v>0</v>
      </c>
      <c r="AM36" s="108">
        <f t="shared" si="172"/>
        <v>0</v>
      </c>
    </row>
    <row r="37" spans="1:39" s="98" customFormat="1" ht="33.75" customHeight="1">
      <c r="A37" s="414"/>
      <c r="B37" s="100" t="s">
        <v>254</v>
      </c>
      <c r="C37" s="101" t="s">
        <v>261</v>
      </c>
      <c r="D37" s="102">
        <f t="shared" si="173"/>
        <v>0</v>
      </c>
      <c r="E37" s="103">
        <v>0</v>
      </c>
      <c r="F37" s="104">
        <v>0</v>
      </c>
      <c r="G37" s="105">
        <f t="shared" si="158"/>
        <v>0</v>
      </c>
      <c r="H37" s="312">
        <v>0</v>
      </c>
      <c r="I37" s="107">
        <f t="shared" si="159"/>
        <v>0</v>
      </c>
      <c r="J37" s="141">
        <v>0</v>
      </c>
      <c r="K37" s="105">
        <f t="shared" si="160"/>
        <v>0</v>
      </c>
      <c r="L37" s="108">
        <f t="shared" si="161"/>
        <v>0</v>
      </c>
      <c r="M37" s="102">
        <f t="shared" si="162"/>
        <v>0</v>
      </c>
      <c r="N37" s="103">
        <v>0</v>
      </c>
      <c r="O37" s="104">
        <f t="shared" si="136"/>
        <v>0</v>
      </c>
      <c r="P37" s="105">
        <f t="shared" si="137"/>
        <v>0</v>
      </c>
      <c r="Q37" s="312">
        <f t="shared" si="138"/>
        <v>0</v>
      </c>
      <c r="R37" s="107">
        <f t="shared" si="139"/>
        <v>0</v>
      </c>
      <c r="S37" s="312">
        <f t="shared" si="140"/>
        <v>0</v>
      </c>
      <c r="T37" s="105">
        <f t="shared" si="163"/>
        <v>0</v>
      </c>
      <c r="U37" s="108">
        <f t="shared" si="164"/>
        <v>0</v>
      </c>
      <c r="V37" s="102">
        <f>W37/744</f>
        <v>2.105322580645161</v>
      </c>
      <c r="W37" s="103">
        <v>1566.36</v>
      </c>
      <c r="X37" s="104">
        <v>0</v>
      </c>
      <c r="Y37" s="105">
        <f t="shared" si="166"/>
        <v>0</v>
      </c>
      <c r="Z37" s="312">
        <v>0</v>
      </c>
      <c r="AA37" s="107">
        <f t="shared" si="167"/>
        <v>0</v>
      </c>
      <c r="AB37" s="312">
        <v>0</v>
      </c>
      <c r="AC37" s="105">
        <f t="shared" si="168"/>
        <v>0</v>
      </c>
      <c r="AD37" s="108">
        <f t="shared" si="169"/>
        <v>0</v>
      </c>
      <c r="AE37" s="102">
        <f t="shared" si="170"/>
        <v>0</v>
      </c>
      <c r="AF37" s="103">
        <v>0</v>
      </c>
      <c r="AG37" s="104">
        <f t="shared" si="143"/>
        <v>0</v>
      </c>
      <c r="AH37" s="105">
        <f t="shared" si="144"/>
        <v>0</v>
      </c>
      <c r="AI37" s="228">
        <f t="shared" si="145"/>
        <v>0</v>
      </c>
      <c r="AJ37" s="107">
        <f t="shared" si="146"/>
        <v>0</v>
      </c>
      <c r="AK37" s="228">
        <f t="shared" si="147"/>
        <v>0</v>
      </c>
      <c r="AL37" s="105">
        <f t="shared" si="171"/>
        <v>0</v>
      </c>
      <c r="AM37" s="108">
        <f t="shared" si="172"/>
        <v>0</v>
      </c>
    </row>
    <row r="38" spans="1:39" s="98" customFormat="1" ht="33.75" customHeight="1">
      <c r="A38" s="414"/>
      <c r="B38" s="100" t="s">
        <v>260</v>
      </c>
      <c r="C38" s="101" t="s">
        <v>290</v>
      </c>
      <c r="D38" s="102">
        <f t="shared" si="173"/>
        <v>0.16306989247311829</v>
      </c>
      <c r="E38" s="103">
        <v>121.32400000000001</v>
      </c>
      <c r="F38" s="104">
        <v>0</v>
      </c>
      <c r="G38" s="105">
        <f t="shared" si="158"/>
        <v>0</v>
      </c>
      <c r="H38" s="312">
        <v>0</v>
      </c>
      <c r="I38" s="107">
        <f t="shared" si="159"/>
        <v>0</v>
      </c>
      <c r="J38" s="102">
        <v>0</v>
      </c>
      <c r="K38" s="105">
        <f t="shared" ref="K38" si="174">ROUND((J38*E38)*1.2,2)/1000</f>
        <v>0</v>
      </c>
      <c r="L38" s="108">
        <f t="shared" si="161"/>
        <v>0</v>
      </c>
      <c r="M38" s="102">
        <f t="shared" si="162"/>
        <v>0</v>
      </c>
      <c r="N38" s="103">
        <v>0</v>
      </c>
      <c r="O38" s="104">
        <f t="shared" ref="O38" si="175">F38</f>
        <v>0</v>
      </c>
      <c r="P38" s="105">
        <f t="shared" ref="P38" si="176">O38*M38/1000</f>
        <v>0</v>
      </c>
      <c r="Q38" s="312">
        <f t="shared" ref="Q38" si="177">H38</f>
        <v>0</v>
      </c>
      <c r="R38" s="107">
        <f t="shared" ref="R38" si="178">N38*Q38/1000</f>
        <v>0</v>
      </c>
      <c r="S38" s="312">
        <f t="shared" ref="S38" si="179">J38</f>
        <v>0</v>
      </c>
      <c r="T38" s="105">
        <f t="shared" si="163"/>
        <v>0</v>
      </c>
      <c r="U38" s="108">
        <f t="shared" si="164"/>
        <v>0</v>
      </c>
      <c r="V38" s="102">
        <f t="shared" si="165"/>
        <v>0</v>
      </c>
      <c r="W38" s="103">
        <v>0</v>
      </c>
      <c r="X38" s="104">
        <v>0</v>
      </c>
      <c r="Y38" s="105">
        <f t="shared" si="166"/>
        <v>0</v>
      </c>
      <c r="Z38" s="312">
        <v>0</v>
      </c>
      <c r="AA38" s="107">
        <f t="shared" si="167"/>
        <v>0</v>
      </c>
      <c r="AB38" s="312"/>
      <c r="AC38" s="105">
        <f t="shared" si="168"/>
        <v>0</v>
      </c>
      <c r="AD38" s="108">
        <f t="shared" si="169"/>
        <v>0</v>
      </c>
      <c r="AE38" s="102">
        <f t="shared" si="170"/>
        <v>0</v>
      </c>
      <c r="AF38" s="103">
        <v>0</v>
      </c>
      <c r="AG38" s="104">
        <f t="shared" ref="AG38" si="180">X38</f>
        <v>0</v>
      </c>
      <c r="AH38" s="105">
        <f t="shared" ref="AH38" si="181">AG38*AE38/1000</f>
        <v>0</v>
      </c>
      <c r="AI38" s="282">
        <f t="shared" ref="AI38" si="182">Z38</f>
        <v>0</v>
      </c>
      <c r="AJ38" s="107">
        <f t="shared" ref="AJ38" si="183">AF38*AI38/1000</f>
        <v>0</v>
      </c>
      <c r="AK38" s="282">
        <f t="shared" ref="AK38" si="184">AB38</f>
        <v>0</v>
      </c>
      <c r="AL38" s="105">
        <f t="shared" si="171"/>
        <v>0</v>
      </c>
      <c r="AM38" s="108">
        <f t="shared" si="172"/>
        <v>0</v>
      </c>
    </row>
    <row r="39" spans="1:39" s="98" customFormat="1" ht="33.75" customHeight="1">
      <c r="A39" s="415"/>
      <c r="B39" s="100" t="s">
        <v>187</v>
      </c>
      <c r="C39" s="101" t="s">
        <v>291</v>
      </c>
      <c r="D39" s="102">
        <f t="shared" si="133"/>
        <v>1.7932795698924732E-2</v>
      </c>
      <c r="E39" s="103">
        <v>13.342000000000001</v>
      </c>
      <c r="F39" s="104">
        <v>0</v>
      </c>
      <c r="G39" s="105">
        <f t="shared" si="148"/>
        <v>0</v>
      </c>
      <c r="H39" s="312">
        <v>0</v>
      </c>
      <c r="I39" s="107">
        <f t="shared" si="149"/>
        <v>0</v>
      </c>
      <c r="J39" s="102">
        <v>0</v>
      </c>
      <c r="K39" s="105">
        <f t="shared" si="160"/>
        <v>0</v>
      </c>
      <c r="L39" s="108">
        <f t="shared" si="19"/>
        <v>0</v>
      </c>
      <c r="M39" s="102">
        <f t="shared" ref="M39" si="185">N39/744</f>
        <v>0</v>
      </c>
      <c r="N39" s="103">
        <v>0</v>
      </c>
      <c r="O39" s="104">
        <f t="shared" si="136"/>
        <v>0</v>
      </c>
      <c r="P39" s="105">
        <f t="shared" si="137"/>
        <v>0</v>
      </c>
      <c r="Q39" s="312">
        <f t="shared" si="138"/>
        <v>0</v>
      </c>
      <c r="R39" s="107">
        <f t="shared" si="139"/>
        <v>0</v>
      </c>
      <c r="S39" s="312">
        <f t="shared" si="140"/>
        <v>0</v>
      </c>
      <c r="T39" s="105">
        <f t="shared" si="151"/>
        <v>0</v>
      </c>
      <c r="U39" s="108">
        <f t="shared" si="152"/>
        <v>0</v>
      </c>
      <c r="V39" s="102">
        <f t="shared" si="141"/>
        <v>0.3079354838709677</v>
      </c>
      <c r="W39" s="103">
        <v>229.10399999999998</v>
      </c>
      <c r="X39" s="104">
        <v>0</v>
      </c>
      <c r="Y39" s="105">
        <f t="shared" si="153"/>
        <v>0</v>
      </c>
      <c r="Z39" s="312">
        <v>0</v>
      </c>
      <c r="AA39" s="107">
        <f t="shared" si="154"/>
        <v>0</v>
      </c>
      <c r="AB39" s="312"/>
      <c r="AC39" s="105">
        <f t="shared" si="32"/>
        <v>0</v>
      </c>
      <c r="AD39" s="108">
        <f t="shared" si="22"/>
        <v>0</v>
      </c>
      <c r="AE39" s="102">
        <f t="shared" ref="AE39" si="186">AF39/744</f>
        <v>0</v>
      </c>
      <c r="AF39" s="103">
        <v>0</v>
      </c>
      <c r="AG39" s="104">
        <f t="shared" si="143"/>
        <v>0</v>
      </c>
      <c r="AH39" s="105">
        <f t="shared" si="144"/>
        <v>0</v>
      </c>
      <c r="AI39" s="106">
        <f t="shared" si="145"/>
        <v>0</v>
      </c>
      <c r="AJ39" s="107">
        <f t="shared" si="146"/>
        <v>0</v>
      </c>
      <c r="AK39" s="106">
        <f t="shared" si="147"/>
        <v>0</v>
      </c>
      <c r="AL39" s="105">
        <f t="shared" si="156"/>
        <v>0</v>
      </c>
      <c r="AM39" s="108">
        <f t="shared" si="157"/>
        <v>0</v>
      </c>
    </row>
    <row r="40" spans="1:39" s="98" customFormat="1" ht="33.75" customHeight="1">
      <c r="A40" s="414" t="s">
        <v>199</v>
      </c>
      <c r="B40" s="100" t="s">
        <v>154</v>
      </c>
      <c r="C40" s="101" t="s">
        <v>255</v>
      </c>
      <c r="D40" s="102">
        <f>E40/720</f>
        <v>1.242875</v>
      </c>
      <c r="E40" s="103">
        <v>894.87</v>
      </c>
      <c r="F40" s="104">
        <v>0</v>
      </c>
      <c r="G40" s="105">
        <f t="shared" si="0"/>
        <v>0</v>
      </c>
      <c r="H40" s="312">
        <v>0</v>
      </c>
      <c r="I40" s="107">
        <f t="shared" si="1"/>
        <v>0</v>
      </c>
      <c r="J40" s="312">
        <v>0</v>
      </c>
      <c r="K40" s="105">
        <f t="shared" si="160"/>
        <v>0</v>
      </c>
      <c r="L40" s="108">
        <f>K40</f>
        <v>0</v>
      </c>
      <c r="M40" s="102">
        <f>N40/720</f>
        <v>0</v>
      </c>
      <c r="N40" s="103">
        <v>0</v>
      </c>
      <c r="O40" s="104">
        <f t="shared" ref="O40" si="187">F40</f>
        <v>0</v>
      </c>
      <c r="P40" s="105">
        <f t="shared" ref="P40" si="188">O40*M40/1000</f>
        <v>0</v>
      </c>
      <c r="Q40" s="312">
        <f t="shared" ref="Q40" si="189">H40</f>
        <v>0</v>
      </c>
      <c r="R40" s="107">
        <f t="shared" ref="R40" si="190">N40*Q40/1000</f>
        <v>0</v>
      </c>
      <c r="S40" s="312">
        <f t="shared" ref="S40" si="191">J40</f>
        <v>0</v>
      </c>
      <c r="T40" s="105">
        <f t="shared" si="7"/>
        <v>0</v>
      </c>
      <c r="U40" s="108">
        <f t="shared" si="8"/>
        <v>0</v>
      </c>
      <c r="V40" s="102">
        <f>W40/720</f>
        <v>1.0391291666666669</v>
      </c>
      <c r="W40" s="103">
        <v>748.17300000000012</v>
      </c>
      <c r="X40" s="104">
        <v>0</v>
      </c>
      <c r="Y40" s="105">
        <f t="shared" ref="Y40" si="192">V40*X40/1000</f>
        <v>0</v>
      </c>
      <c r="Z40" s="312">
        <v>0</v>
      </c>
      <c r="AA40" s="107">
        <f t="shared" ref="AA40" si="193">W40*Z40/1000</f>
        <v>0</v>
      </c>
      <c r="AB40" s="312">
        <v>3689.27</v>
      </c>
      <c r="AC40" s="105">
        <f>ROUND((AB40*W40),2)/1000</f>
        <v>2760.2122000000004</v>
      </c>
      <c r="AD40" s="108">
        <f t="shared" si="22"/>
        <v>2760.2122000000004</v>
      </c>
      <c r="AE40" s="102">
        <f>AF40/720</f>
        <v>0</v>
      </c>
      <c r="AF40" s="103">
        <v>0</v>
      </c>
      <c r="AG40" s="104">
        <f t="shared" ref="AG40" si="194">X40</f>
        <v>0</v>
      </c>
      <c r="AH40" s="105">
        <f t="shared" ref="AH40" si="195">AG40*AE40/1000</f>
        <v>0</v>
      </c>
      <c r="AI40" s="106">
        <f t="shared" ref="AI40" si="196">Z40</f>
        <v>0</v>
      </c>
      <c r="AJ40" s="107">
        <f t="shared" ref="AJ40" si="197">AF40*AI40/1000</f>
        <v>0</v>
      </c>
      <c r="AK40" s="106">
        <v>0</v>
      </c>
      <c r="AL40" s="105">
        <f t="shared" si="15"/>
        <v>0</v>
      </c>
      <c r="AM40" s="108">
        <f t="shared" ref="AM40" si="198">AL40</f>
        <v>0</v>
      </c>
    </row>
    <row r="41" spans="1:39" s="98" customFormat="1" ht="33.75" customHeight="1">
      <c r="A41" s="414"/>
      <c r="B41" s="100" t="s">
        <v>143</v>
      </c>
      <c r="C41" s="101" t="s">
        <v>141</v>
      </c>
      <c r="D41" s="102">
        <f t="shared" ref="D41:D48" si="199">E41/720</f>
        <v>0</v>
      </c>
      <c r="E41" s="103"/>
      <c r="F41" s="104">
        <v>0</v>
      </c>
      <c r="G41" s="105">
        <f t="shared" si="0"/>
        <v>0</v>
      </c>
      <c r="H41" s="312">
        <v>0</v>
      </c>
      <c r="I41" s="107">
        <f t="shared" si="1"/>
        <v>0</v>
      </c>
      <c r="J41" s="312">
        <v>0</v>
      </c>
      <c r="K41" s="105">
        <f t="shared" ref="K41:K42" si="200">ROUND((J41*E41)*1.2,2)/1000</f>
        <v>0</v>
      </c>
      <c r="L41" s="108">
        <f t="shared" si="19"/>
        <v>0</v>
      </c>
      <c r="M41" s="102">
        <f t="shared" ref="M41" si="201">N41/720</f>
        <v>0</v>
      </c>
      <c r="N41" s="103">
        <v>0</v>
      </c>
      <c r="O41" s="104">
        <f t="shared" ref="O41:O48" si="202">F41</f>
        <v>0</v>
      </c>
      <c r="P41" s="105">
        <f t="shared" ref="P41:P48" si="203">O41*M41/1000</f>
        <v>0</v>
      </c>
      <c r="Q41" s="312">
        <f t="shared" ref="Q41:Q48" si="204">H41</f>
        <v>0</v>
      </c>
      <c r="R41" s="107">
        <f t="shared" ref="R41:R48" si="205">N41*Q41/1000</f>
        <v>0</v>
      </c>
      <c r="S41" s="312">
        <f t="shared" ref="S41:S48" si="206">J41</f>
        <v>0</v>
      </c>
      <c r="T41" s="105">
        <f t="shared" si="7"/>
        <v>0</v>
      </c>
      <c r="U41" s="108">
        <f t="shared" si="8"/>
        <v>0</v>
      </c>
      <c r="V41" s="102">
        <f t="shared" ref="V41:V48" si="207">W41/720</f>
        <v>0</v>
      </c>
      <c r="W41" s="103"/>
      <c r="X41" s="104">
        <v>0</v>
      </c>
      <c r="Y41" s="105">
        <f t="shared" si="9"/>
        <v>0</v>
      </c>
      <c r="Z41" s="312">
        <v>0</v>
      </c>
      <c r="AA41" s="107">
        <f t="shared" si="10"/>
        <v>0</v>
      </c>
      <c r="AB41" s="312">
        <v>0</v>
      </c>
      <c r="AC41" s="105">
        <f t="shared" si="32"/>
        <v>0</v>
      </c>
      <c r="AD41" s="108">
        <f t="shared" si="22"/>
        <v>0</v>
      </c>
      <c r="AE41" s="102">
        <f t="shared" ref="AE41" si="208">AF41/720</f>
        <v>0</v>
      </c>
      <c r="AF41" s="103">
        <v>0</v>
      </c>
      <c r="AG41" s="104">
        <f t="shared" ref="AG41:AG48" si="209">X41</f>
        <v>0</v>
      </c>
      <c r="AH41" s="105">
        <f t="shared" ref="AH41:AH48" si="210">AG41*AE41/1000</f>
        <v>0</v>
      </c>
      <c r="AI41" s="106">
        <f t="shared" ref="AI41:AI48" si="211">Z41</f>
        <v>0</v>
      </c>
      <c r="AJ41" s="107">
        <f t="shared" ref="AJ41:AJ48" si="212">AF41*AI41/1000</f>
        <v>0</v>
      </c>
      <c r="AK41" s="106">
        <f t="shared" ref="AK41:AK48" si="213">AB41</f>
        <v>0</v>
      </c>
      <c r="AL41" s="105">
        <f t="shared" si="15"/>
        <v>0</v>
      </c>
      <c r="AM41" s="108">
        <f t="shared" si="16"/>
        <v>0</v>
      </c>
    </row>
    <row r="42" spans="1:39" s="98" customFormat="1" ht="33.75" customHeight="1">
      <c r="A42" s="414"/>
      <c r="B42" s="100" t="s">
        <v>144</v>
      </c>
      <c r="C42" s="101" t="s">
        <v>142</v>
      </c>
      <c r="D42" s="102">
        <f t="shared" si="199"/>
        <v>8.7361111111111112E-2</v>
      </c>
      <c r="E42" s="103">
        <v>62.9</v>
      </c>
      <c r="F42" s="104">
        <v>0</v>
      </c>
      <c r="G42" s="105">
        <f t="shared" si="0"/>
        <v>0</v>
      </c>
      <c r="H42" s="312">
        <v>0</v>
      </c>
      <c r="I42" s="107">
        <f t="shared" si="1"/>
        <v>0</v>
      </c>
      <c r="J42" s="102">
        <v>0</v>
      </c>
      <c r="K42" s="105">
        <f t="shared" si="200"/>
        <v>0</v>
      </c>
      <c r="L42" s="108">
        <f t="shared" si="19"/>
        <v>0</v>
      </c>
      <c r="M42" s="102">
        <f t="shared" ref="M42" si="214">N42/672</f>
        <v>0</v>
      </c>
      <c r="N42" s="103">
        <v>0</v>
      </c>
      <c r="O42" s="104">
        <f t="shared" si="202"/>
        <v>0</v>
      </c>
      <c r="P42" s="105">
        <f t="shared" si="203"/>
        <v>0</v>
      </c>
      <c r="Q42" s="312">
        <f t="shared" si="204"/>
        <v>0</v>
      </c>
      <c r="R42" s="107">
        <f t="shared" si="205"/>
        <v>0</v>
      </c>
      <c r="S42" s="312">
        <f t="shared" si="206"/>
        <v>0</v>
      </c>
      <c r="T42" s="105">
        <f t="shared" si="7"/>
        <v>0</v>
      </c>
      <c r="U42" s="108">
        <f t="shared" si="8"/>
        <v>0</v>
      </c>
      <c r="V42" s="102">
        <f t="shared" si="207"/>
        <v>0</v>
      </c>
      <c r="W42" s="103">
        <v>0</v>
      </c>
      <c r="X42" s="104">
        <v>0</v>
      </c>
      <c r="Y42" s="105">
        <f t="shared" si="9"/>
        <v>0</v>
      </c>
      <c r="Z42" s="312">
        <v>0</v>
      </c>
      <c r="AA42" s="107">
        <f t="shared" si="10"/>
        <v>0</v>
      </c>
      <c r="AB42" s="312"/>
      <c r="AC42" s="105">
        <f t="shared" si="32"/>
        <v>0</v>
      </c>
      <c r="AD42" s="108">
        <f t="shared" si="22"/>
        <v>0</v>
      </c>
      <c r="AE42" s="102">
        <f t="shared" ref="AE42" si="215">AF42/672</f>
        <v>0</v>
      </c>
      <c r="AF42" s="103">
        <v>0</v>
      </c>
      <c r="AG42" s="104">
        <f t="shared" si="209"/>
        <v>0</v>
      </c>
      <c r="AH42" s="105">
        <f t="shared" si="210"/>
        <v>0</v>
      </c>
      <c r="AI42" s="106">
        <f t="shared" si="211"/>
        <v>0</v>
      </c>
      <c r="AJ42" s="107">
        <f t="shared" si="212"/>
        <v>0</v>
      </c>
      <c r="AK42" s="106">
        <f t="shared" si="213"/>
        <v>0</v>
      </c>
      <c r="AL42" s="105">
        <f t="shared" si="15"/>
        <v>0</v>
      </c>
      <c r="AM42" s="108">
        <f t="shared" si="16"/>
        <v>0</v>
      </c>
    </row>
    <row r="43" spans="1:39" s="98" customFormat="1" ht="33.75" customHeight="1">
      <c r="A43" s="414"/>
      <c r="B43" s="100" t="s">
        <v>145</v>
      </c>
      <c r="C43" s="101" t="s">
        <v>204</v>
      </c>
      <c r="D43" s="102">
        <f t="shared" si="199"/>
        <v>1.0864736111111111</v>
      </c>
      <c r="E43" s="103">
        <v>782.26099999999997</v>
      </c>
      <c r="F43" s="104">
        <v>0</v>
      </c>
      <c r="G43" s="105">
        <f t="shared" si="0"/>
        <v>0</v>
      </c>
      <c r="H43" s="312">
        <v>0</v>
      </c>
      <c r="I43" s="107">
        <f t="shared" si="1"/>
        <v>0</v>
      </c>
      <c r="J43" s="102">
        <v>0</v>
      </c>
      <c r="K43" s="105">
        <f t="shared" ref="K43:K49" si="216">ROUND((J43*E43)*1.2,2)/1000</f>
        <v>0</v>
      </c>
      <c r="L43" s="108">
        <f t="shared" ref="L43:L47" si="217">K43</f>
        <v>0</v>
      </c>
      <c r="M43" s="102">
        <f t="shared" ref="M43:M47" si="218">N43/744</f>
        <v>0</v>
      </c>
      <c r="N43" s="103">
        <v>0</v>
      </c>
      <c r="O43" s="104">
        <f t="shared" si="202"/>
        <v>0</v>
      </c>
      <c r="P43" s="105">
        <f t="shared" si="203"/>
        <v>0</v>
      </c>
      <c r="Q43" s="312">
        <f t="shared" si="204"/>
        <v>0</v>
      </c>
      <c r="R43" s="107">
        <f t="shared" si="205"/>
        <v>0</v>
      </c>
      <c r="S43" s="312">
        <f t="shared" si="206"/>
        <v>0</v>
      </c>
      <c r="T43" s="105">
        <f t="shared" si="7"/>
        <v>0</v>
      </c>
      <c r="U43" s="108">
        <f t="shared" si="8"/>
        <v>0</v>
      </c>
      <c r="V43" s="102">
        <f t="shared" ref="V43:V45" si="219">W43/720</f>
        <v>2.7452055555555557</v>
      </c>
      <c r="W43" s="103">
        <v>1976.548</v>
      </c>
      <c r="X43" s="104">
        <v>0</v>
      </c>
      <c r="Y43" s="105">
        <f t="shared" si="9"/>
        <v>0</v>
      </c>
      <c r="Z43" s="312">
        <v>0</v>
      </c>
      <c r="AA43" s="107">
        <f t="shared" si="10"/>
        <v>0</v>
      </c>
      <c r="AB43" s="312">
        <v>0</v>
      </c>
      <c r="AC43" s="105">
        <f t="shared" ref="AC43:AC47" si="220">ROUND((AB43*W43)*1.2,2)/1000</f>
        <v>0</v>
      </c>
      <c r="AD43" s="108">
        <f t="shared" ref="AD43:AD47" si="221">AC43</f>
        <v>0</v>
      </c>
      <c r="AE43" s="102">
        <f t="shared" ref="AE43:AE47" si="222">AF43/744</f>
        <v>0</v>
      </c>
      <c r="AF43" s="103">
        <v>0</v>
      </c>
      <c r="AG43" s="104">
        <f t="shared" si="209"/>
        <v>0</v>
      </c>
      <c r="AH43" s="105">
        <f t="shared" si="210"/>
        <v>0</v>
      </c>
      <c r="AI43" s="170">
        <f t="shared" si="211"/>
        <v>0</v>
      </c>
      <c r="AJ43" s="107">
        <f t="shared" si="212"/>
        <v>0</v>
      </c>
      <c r="AK43" s="170">
        <f t="shared" si="213"/>
        <v>0</v>
      </c>
      <c r="AL43" s="105">
        <f t="shared" si="15"/>
        <v>0</v>
      </c>
      <c r="AM43" s="108">
        <f t="shared" si="16"/>
        <v>0</v>
      </c>
    </row>
    <row r="44" spans="1:39" s="98" customFormat="1" ht="33.75" customHeight="1">
      <c r="A44" s="414"/>
      <c r="B44" s="100" t="s">
        <v>243</v>
      </c>
      <c r="C44" s="101" t="s">
        <v>244</v>
      </c>
      <c r="D44" s="102">
        <f t="shared" si="199"/>
        <v>3.386666666666667E-2</v>
      </c>
      <c r="E44" s="103">
        <v>24.384</v>
      </c>
      <c r="F44" s="104">
        <v>0</v>
      </c>
      <c r="G44" s="105">
        <f t="shared" si="0"/>
        <v>0</v>
      </c>
      <c r="H44" s="312">
        <v>0</v>
      </c>
      <c r="I44" s="107">
        <f t="shared" si="1"/>
        <v>0</v>
      </c>
      <c r="J44" s="102">
        <v>0</v>
      </c>
      <c r="K44" s="105">
        <f t="shared" si="216"/>
        <v>0</v>
      </c>
      <c r="L44" s="108">
        <f t="shared" si="217"/>
        <v>0</v>
      </c>
      <c r="M44" s="102">
        <f t="shared" si="218"/>
        <v>0</v>
      </c>
      <c r="N44" s="103">
        <v>0</v>
      </c>
      <c r="O44" s="104">
        <f t="shared" si="202"/>
        <v>0</v>
      </c>
      <c r="P44" s="105">
        <f t="shared" si="203"/>
        <v>0</v>
      </c>
      <c r="Q44" s="312">
        <f t="shared" si="204"/>
        <v>0</v>
      </c>
      <c r="R44" s="107">
        <f t="shared" si="205"/>
        <v>0</v>
      </c>
      <c r="S44" s="312">
        <f t="shared" si="206"/>
        <v>0</v>
      </c>
      <c r="T44" s="105">
        <f t="shared" si="7"/>
        <v>0</v>
      </c>
      <c r="U44" s="108">
        <f t="shared" si="8"/>
        <v>0</v>
      </c>
      <c r="V44" s="102">
        <f t="shared" si="219"/>
        <v>0</v>
      </c>
      <c r="W44" s="103">
        <v>0</v>
      </c>
      <c r="X44" s="104">
        <v>0</v>
      </c>
      <c r="Y44" s="105">
        <f t="shared" si="9"/>
        <v>0</v>
      </c>
      <c r="Z44" s="312">
        <v>0</v>
      </c>
      <c r="AA44" s="107">
        <f t="shared" si="10"/>
        <v>0</v>
      </c>
      <c r="AB44" s="312"/>
      <c r="AC44" s="105">
        <f t="shared" si="220"/>
        <v>0</v>
      </c>
      <c r="AD44" s="108">
        <f t="shared" si="221"/>
        <v>0</v>
      </c>
      <c r="AE44" s="102">
        <f t="shared" si="222"/>
        <v>0</v>
      </c>
      <c r="AF44" s="103">
        <v>0</v>
      </c>
      <c r="AG44" s="104">
        <f t="shared" si="209"/>
        <v>0</v>
      </c>
      <c r="AH44" s="105">
        <f t="shared" si="210"/>
        <v>0</v>
      </c>
      <c r="AI44" s="186">
        <f t="shared" si="211"/>
        <v>0</v>
      </c>
      <c r="AJ44" s="107">
        <f t="shared" si="212"/>
        <v>0</v>
      </c>
      <c r="AK44" s="186">
        <f t="shared" si="213"/>
        <v>0</v>
      </c>
      <c r="AL44" s="105">
        <f t="shared" si="15"/>
        <v>0</v>
      </c>
      <c r="AM44" s="108">
        <f t="shared" si="16"/>
        <v>0</v>
      </c>
    </row>
    <row r="45" spans="1:39" s="98" customFormat="1" ht="33.75" customHeight="1">
      <c r="A45" s="414"/>
      <c r="B45" s="100" t="s">
        <v>251</v>
      </c>
      <c r="C45" s="101" t="s">
        <v>252</v>
      </c>
      <c r="D45" s="102">
        <f t="shared" ref="D45" si="223">E45/720</f>
        <v>0</v>
      </c>
      <c r="E45" s="103"/>
      <c r="F45" s="104">
        <v>0</v>
      </c>
      <c r="G45" s="105">
        <f t="shared" si="0"/>
        <v>0</v>
      </c>
      <c r="H45" s="312">
        <v>0</v>
      </c>
      <c r="I45" s="107">
        <f t="shared" si="1"/>
        <v>0</v>
      </c>
      <c r="J45" s="102">
        <v>0</v>
      </c>
      <c r="K45" s="105">
        <f t="shared" si="216"/>
        <v>0</v>
      </c>
      <c r="L45" s="108">
        <f t="shared" si="217"/>
        <v>0</v>
      </c>
      <c r="M45" s="102">
        <f t="shared" si="218"/>
        <v>0</v>
      </c>
      <c r="N45" s="103">
        <v>0</v>
      </c>
      <c r="O45" s="104">
        <f t="shared" si="202"/>
        <v>0</v>
      </c>
      <c r="P45" s="105">
        <f t="shared" si="203"/>
        <v>0</v>
      </c>
      <c r="Q45" s="312">
        <f t="shared" si="204"/>
        <v>0</v>
      </c>
      <c r="R45" s="107">
        <f t="shared" si="205"/>
        <v>0</v>
      </c>
      <c r="S45" s="312">
        <f t="shared" si="206"/>
        <v>0</v>
      </c>
      <c r="T45" s="105">
        <f t="shared" si="7"/>
        <v>0</v>
      </c>
      <c r="U45" s="108">
        <f t="shared" si="8"/>
        <v>0</v>
      </c>
      <c r="V45" s="102">
        <f t="shared" si="219"/>
        <v>0</v>
      </c>
      <c r="W45" s="103">
        <v>0</v>
      </c>
      <c r="X45" s="104">
        <v>0</v>
      </c>
      <c r="Y45" s="105">
        <f t="shared" si="9"/>
        <v>0</v>
      </c>
      <c r="Z45" s="312">
        <v>0</v>
      </c>
      <c r="AA45" s="107">
        <f t="shared" si="10"/>
        <v>0</v>
      </c>
      <c r="AB45" s="312"/>
      <c r="AC45" s="105">
        <f t="shared" si="220"/>
        <v>0</v>
      </c>
      <c r="AD45" s="108">
        <f t="shared" si="221"/>
        <v>0</v>
      </c>
      <c r="AE45" s="102">
        <f t="shared" si="222"/>
        <v>0</v>
      </c>
      <c r="AF45" s="103">
        <v>0</v>
      </c>
      <c r="AG45" s="104">
        <f t="shared" si="209"/>
        <v>0</v>
      </c>
      <c r="AH45" s="105">
        <f t="shared" si="210"/>
        <v>0</v>
      </c>
      <c r="AI45" s="195">
        <f t="shared" si="211"/>
        <v>0</v>
      </c>
      <c r="AJ45" s="107">
        <f t="shared" si="212"/>
        <v>0</v>
      </c>
      <c r="AK45" s="195">
        <f t="shared" si="213"/>
        <v>0</v>
      </c>
      <c r="AL45" s="105">
        <f t="shared" si="15"/>
        <v>0</v>
      </c>
      <c r="AM45" s="108">
        <f t="shared" si="16"/>
        <v>0</v>
      </c>
    </row>
    <row r="46" spans="1:39" s="98" customFormat="1" ht="33.75" customHeight="1">
      <c r="A46" s="414"/>
      <c r="B46" s="100" t="s">
        <v>254</v>
      </c>
      <c r="C46" s="101" t="s">
        <v>261</v>
      </c>
      <c r="D46" s="102">
        <f t="shared" ref="D46" si="224">E46/744</f>
        <v>0</v>
      </c>
      <c r="E46" s="103">
        <v>0</v>
      </c>
      <c r="F46" s="104">
        <v>0</v>
      </c>
      <c r="G46" s="105">
        <f t="shared" si="0"/>
        <v>0</v>
      </c>
      <c r="H46" s="312">
        <v>0</v>
      </c>
      <c r="I46" s="107">
        <f t="shared" si="1"/>
        <v>0</v>
      </c>
      <c r="J46" s="141">
        <v>0</v>
      </c>
      <c r="K46" s="105">
        <f t="shared" si="216"/>
        <v>0</v>
      </c>
      <c r="L46" s="108">
        <f t="shared" si="217"/>
        <v>0</v>
      </c>
      <c r="M46" s="102">
        <f t="shared" si="218"/>
        <v>0</v>
      </c>
      <c r="N46" s="103">
        <v>0</v>
      </c>
      <c r="O46" s="104">
        <f t="shared" si="202"/>
        <v>0</v>
      </c>
      <c r="P46" s="105">
        <f t="shared" si="203"/>
        <v>0</v>
      </c>
      <c r="Q46" s="312">
        <f t="shared" si="204"/>
        <v>0</v>
      </c>
      <c r="R46" s="107">
        <f t="shared" si="205"/>
        <v>0</v>
      </c>
      <c r="S46" s="312">
        <f t="shared" si="206"/>
        <v>0</v>
      </c>
      <c r="T46" s="105">
        <f t="shared" si="7"/>
        <v>0</v>
      </c>
      <c r="U46" s="108">
        <f t="shared" si="8"/>
        <v>0</v>
      </c>
      <c r="V46" s="102">
        <f>W46/720</f>
        <v>1.6899166666666667</v>
      </c>
      <c r="W46" s="103">
        <v>1216.74</v>
      </c>
      <c r="X46" s="104">
        <v>0</v>
      </c>
      <c r="Y46" s="105">
        <f t="shared" si="9"/>
        <v>0</v>
      </c>
      <c r="Z46" s="312">
        <v>0</v>
      </c>
      <c r="AA46" s="107">
        <f t="shared" si="10"/>
        <v>0</v>
      </c>
      <c r="AB46" s="312">
        <v>0</v>
      </c>
      <c r="AC46" s="105">
        <f t="shared" si="220"/>
        <v>0</v>
      </c>
      <c r="AD46" s="108">
        <f t="shared" si="221"/>
        <v>0</v>
      </c>
      <c r="AE46" s="102">
        <f t="shared" si="222"/>
        <v>0</v>
      </c>
      <c r="AF46" s="103">
        <v>0</v>
      </c>
      <c r="AG46" s="104">
        <f t="shared" si="209"/>
        <v>0</v>
      </c>
      <c r="AH46" s="105">
        <f t="shared" si="210"/>
        <v>0</v>
      </c>
      <c r="AI46" s="228">
        <f t="shared" si="211"/>
        <v>0</v>
      </c>
      <c r="AJ46" s="107">
        <f t="shared" si="212"/>
        <v>0</v>
      </c>
      <c r="AK46" s="228">
        <f t="shared" si="213"/>
        <v>0</v>
      </c>
      <c r="AL46" s="105">
        <f t="shared" si="15"/>
        <v>0</v>
      </c>
      <c r="AM46" s="108">
        <f t="shared" si="16"/>
        <v>0</v>
      </c>
    </row>
    <row r="47" spans="1:39" s="98" customFormat="1" ht="33.75" customHeight="1">
      <c r="A47" s="414"/>
      <c r="B47" s="100" t="s">
        <v>260</v>
      </c>
      <c r="C47" s="101" t="s">
        <v>290</v>
      </c>
      <c r="D47" s="102">
        <f t="shared" ref="D47" si="225">E47/720</f>
        <v>0.13664999999999999</v>
      </c>
      <c r="E47" s="103">
        <v>98.388000000000005</v>
      </c>
      <c r="F47" s="104">
        <v>0</v>
      </c>
      <c r="G47" s="105">
        <f t="shared" si="0"/>
        <v>0</v>
      </c>
      <c r="H47" s="312">
        <v>0</v>
      </c>
      <c r="I47" s="107">
        <f t="shared" si="1"/>
        <v>0</v>
      </c>
      <c r="J47" s="102">
        <v>0</v>
      </c>
      <c r="K47" s="105">
        <f t="shared" ref="K47" si="226">ROUND((J47*E47)*1.2,2)/1000</f>
        <v>0</v>
      </c>
      <c r="L47" s="108">
        <f t="shared" si="217"/>
        <v>0</v>
      </c>
      <c r="M47" s="102">
        <f t="shared" si="218"/>
        <v>0</v>
      </c>
      <c r="N47" s="103">
        <v>0</v>
      </c>
      <c r="O47" s="104">
        <f t="shared" ref="O47" si="227">F47</f>
        <v>0</v>
      </c>
      <c r="P47" s="105">
        <f t="shared" ref="P47" si="228">O47*M47/1000</f>
        <v>0</v>
      </c>
      <c r="Q47" s="312">
        <f t="shared" ref="Q47" si="229">H47</f>
        <v>0</v>
      </c>
      <c r="R47" s="107">
        <f t="shared" ref="R47" si="230">N47*Q47/1000</f>
        <v>0</v>
      </c>
      <c r="S47" s="312">
        <f t="shared" ref="S47" si="231">J47</f>
        <v>0</v>
      </c>
      <c r="T47" s="105">
        <f t="shared" si="7"/>
        <v>0</v>
      </c>
      <c r="U47" s="108">
        <f t="shared" si="8"/>
        <v>0</v>
      </c>
      <c r="V47" s="102">
        <f t="shared" ref="V47" si="232">W47/720</f>
        <v>0</v>
      </c>
      <c r="W47" s="103">
        <v>0</v>
      </c>
      <c r="X47" s="104">
        <v>0</v>
      </c>
      <c r="Y47" s="105">
        <f t="shared" si="9"/>
        <v>0</v>
      </c>
      <c r="Z47" s="312">
        <v>0</v>
      </c>
      <c r="AA47" s="107">
        <f t="shared" si="10"/>
        <v>0</v>
      </c>
      <c r="AB47" s="312"/>
      <c r="AC47" s="105">
        <f t="shared" si="220"/>
        <v>0</v>
      </c>
      <c r="AD47" s="108">
        <f t="shared" si="221"/>
        <v>0</v>
      </c>
      <c r="AE47" s="102">
        <f t="shared" si="222"/>
        <v>0</v>
      </c>
      <c r="AF47" s="103">
        <v>0</v>
      </c>
      <c r="AG47" s="104">
        <f t="shared" ref="AG47" si="233">X47</f>
        <v>0</v>
      </c>
      <c r="AH47" s="105">
        <f t="shared" ref="AH47" si="234">AG47*AE47/1000</f>
        <v>0</v>
      </c>
      <c r="AI47" s="282">
        <f t="shared" ref="AI47" si="235">Z47</f>
        <v>0</v>
      </c>
      <c r="AJ47" s="107">
        <f t="shared" ref="AJ47" si="236">AF47*AI47/1000</f>
        <v>0</v>
      </c>
      <c r="AK47" s="282">
        <f t="shared" ref="AK47" si="237">AB47</f>
        <v>0</v>
      </c>
      <c r="AL47" s="105">
        <f t="shared" si="15"/>
        <v>0</v>
      </c>
      <c r="AM47" s="108">
        <f t="shared" si="16"/>
        <v>0</v>
      </c>
    </row>
    <row r="48" spans="1:39" s="98" customFormat="1" ht="33.75" customHeight="1">
      <c r="A48" s="415"/>
      <c r="B48" s="100" t="s">
        <v>187</v>
      </c>
      <c r="C48" s="101" t="s">
        <v>291</v>
      </c>
      <c r="D48" s="102">
        <f t="shared" si="199"/>
        <v>1.2961111111111112E-2</v>
      </c>
      <c r="E48" s="103">
        <v>9.3320000000000007</v>
      </c>
      <c r="F48" s="104">
        <v>0</v>
      </c>
      <c r="G48" s="105">
        <f t="shared" ref="G48" si="238">D48*F48/1000</f>
        <v>0</v>
      </c>
      <c r="H48" s="312">
        <v>0</v>
      </c>
      <c r="I48" s="107">
        <f t="shared" ref="I48" si="239">E48*H48/1000</f>
        <v>0</v>
      </c>
      <c r="J48" s="102">
        <v>0</v>
      </c>
      <c r="K48" s="105">
        <f t="shared" si="216"/>
        <v>0</v>
      </c>
      <c r="L48" s="108">
        <f t="shared" si="19"/>
        <v>0</v>
      </c>
      <c r="M48" s="102">
        <f t="shared" ref="M48" si="240">N48/744</f>
        <v>0</v>
      </c>
      <c r="N48" s="103">
        <v>0</v>
      </c>
      <c r="O48" s="104">
        <f t="shared" si="202"/>
        <v>0</v>
      </c>
      <c r="P48" s="105">
        <f t="shared" si="203"/>
        <v>0</v>
      </c>
      <c r="Q48" s="312">
        <f t="shared" si="204"/>
        <v>0</v>
      </c>
      <c r="R48" s="107">
        <f t="shared" si="205"/>
        <v>0</v>
      </c>
      <c r="S48" s="312">
        <f t="shared" si="206"/>
        <v>0</v>
      </c>
      <c r="T48" s="105">
        <f t="shared" ref="T48" si="241">ROUND((S48*N48)*1.18,2)/1000</f>
        <v>0</v>
      </c>
      <c r="U48" s="108">
        <f t="shared" ref="U48" si="242">T48</f>
        <v>0</v>
      </c>
      <c r="V48" s="102">
        <f t="shared" si="207"/>
        <v>0.29045833333333332</v>
      </c>
      <c r="W48" s="103">
        <v>209.13</v>
      </c>
      <c r="X48" s="104">
        <v>0</v>
      </c>
      <c r="Y48" s="105">
        <f t="shared" ref="Y48" si="243">V48*X48/1000</f>
        <v>0</v>
      </c>
      <c r="Z48" s="312">
        <v>0</v>
      </c>
      <c r="AA48" s="107">
        <f t="shared" ref="AA48" si="244">W48*Z48/1000</f>
        <v>0</v>
      </c>
      <c r="AB48" s="312"/>
      <c r="AC48" s="105">
        <f t="shared" si="32"/>
        <v>0</v>
      </c>
      <c r="AD48" s="108">
        <f t="shared" si="22"/>
        <v>0</v>
      </c>
      <c r="AE48" s="102">
        <f t="shared" ref="AE48" si="245">AF48/744</f>
        <v>0</v>
      </c>
      <c r="AF48" s="103">
        <v>0</v>
      </c>
      <c r="AG48" s="104">
        <f t="shared" si="209"/>
        <v>0</v>
      </c>
      <c r="AH48" s="105">
        <f t="shared" si="210"/>
        <v>0</v>
      </c>
      <c r="AI48" s="106">
        <f t="shared" si="211"/>
        <v>0</v>
      </c>
      <c r="AJ48" s="107">
        <f t="shared" si="212"/>
        <v>0</v>
      </c>
      <c r="AK48" s="106">
        <f t="shared" si="213"/>
        <v>0</v>
      </c>
      <c r="AL48" s="105">
        <f t="shared" ref="AL48" si="246">ROUND((AK48*AF48)*1.18,2)/1000</f>
        <v>0</v>
      </c>
      <c r="AM48" s="108">
        <f t="shared" ref="AM48" si="247">AL48</f>
        <v>0</v>
      </c>
    </row>
    <row r="49" spans="1:39" s="98" customFormat="1" ht="33.75" customHeight="1">
      <c r="A49" s="414" t="s">
        <v>200</v>
      </c>
      <c r="B49" s="100" t="s">
        <v>154</v>
      </c>
      <c r="C49" s="101" t="s">
        <v>255</v>
      </c>
      <c r="D49" s="102">
        <f>E49/744</f>
        <v>0.78471774193548383</v>
      </c>
      <c r="E49" s="103">
        <v>583.82999999999993</v>
      </c>
      <c r="F49" s="104">
        <v>0</v>
      </c>
      <c r="G49" s="105">
        <f t="shared" si="0"/>
        <v>0</v>
      </c>
      <c r="H49" s="312">
        <v>0</v>
      </c>
      <c r="I49" s="107">
        <f t="shared" si="1"/>
        <v>0</v>
      </c>
      <c r="J49" s="312">
        <v>0</v>
      </c>
      <c r="K49" s="105">
        <f t="shared" si="216"/>
        <v>0</v>
      </c>
      <c r="L49" s="108">
        <f>K49</f>
        <v>0</v>
      </c>
      <c r="M49" s="102">
        <f>N49/744</f>
        <v>0</v>
      </c>
      <c r="N49" s="103">
        <v>0</v>
      </c>
      <c r="O49" s="104">
        <f t="shared" ref="O49" si="248">F49</f>
        <v>0</v>
      </c>
      <c r="P49" s="105">
        <f t="shared" ref="P49" si="249">O49*M49/1000</f>
        <v>0</v>
      </c>
      <c r="Q49" s="312">
        <f t="shared" ref="Q49" si="250">H49</f>
        <v>0</v>
      </c>
      <c r="R49" s="107">
        <f t="shared" ref="R49" si="251">N49*Q49/1000</f>
        <v>0</v>
      </c>
      <c r="S49" s="312">
        <f t="shared" ref="S49" si="252">J49</f>
        <v>0</v>
      </c>
      <c r="T49" s="105">
        <f t="shared" si="7"/>
        <v>0</v>
      </c>
      <c r="U49" s="108">
        <f t="shared" si="8"/>
        <v>0</v>
      </c>
      <c r="V49" s="102">
        <f>W49/744</f>
        <v>0.69247983870967744</v>
      </c>
      <c r="W49" s="103">
        <v>515.20500000000004</v>
      </c>
      <c r="X49" s="104">
        <v>0</v>
      </c>
      <c r="Y49" s="105">
        <f t="shared" ref="Y49" si="253">V49*X49/1000</f>
        <v>0</v>
      </c>
      <c r="Z49" s="312">
        <v>0</v>
      </c>
      <c r="AA49" s="107">
        <f t="shared" ref="AA49" si="254">W49*Z49/1000</f>
        <v>0</v>
      </c>
      <c r="AB49" s="312">
        <v>3689.27</v>
      </c>
      <c r="AC49" s="105">
        <f>ROUND((AB49*W49),2)/1000</f>
        <v>1900.73035</v>
      </c>
      <c r="AD49" s="108">
        <f t="shared" si="22"/>
        <v>1900.73035</v>
      </c>
      <c r="AE49" s="102">
        <f>AF49/744</f>
        <v>0</v>
      </c>
      <c r="AF49" s="103">
        <v>0</v>
      </c>
      <c r="AG49" s="104">
        <f t="shared" ref="AG49" si="255">X49</f>
        <v>0</v>
      </c>
      <c r="AH49" s="105">
        <f t="shared" ref="AH49" si="256">AG49*AE49/1000</f>
        <v>0</v>
      </c>
      <c r="AI49" s="106">
        <f t="shared" ref="AI49" si="257">Z49</f>
        <v>0</v>
      </c>
      <c r="AJ49" s="107">
        <f t="shared" ref="AJ49" si="258">AF49*AI49/1000</f>
        <v>0</v>
      </c>
      <c r="AK49" s="106">
        <v>0</v>
      </c>
      <c r="AL49" s="105">
        <f t="shared" si="15"/>
        <v>0</v>
      </c>
      <c r="AM49" s="108">
        <f t="shared" ref="AM49" si="259">AL49</f>
        <v>0</v>
      </c>
    </row>
    <row r="50" spans="1:39" s="98" customFormat="1" ht="33.75" customHeight="1">
      <c r="A50" s="414"/>
      <c r="B50" s="100" t="s">
        <v>143</v>
      </c>
      <c r="C50" s="101" t="s">
        <v>141</v>
      </c>
      <c r="D50" s="102">
        <f t="shared" ref="D50:D57" si="260">E50/744</f>
        <v>0</v>
      </c>
      <c r="E50" s="103"/>
      <c r="F50" s="104">
        <v>0</v>
      </c>
      <c r="G50" s="105">
        <f t="shared" si="0"/>
        <v>0</v>
      </c>
      <c r="H50" s="312">
        <v>0</v>
      </c>
      <c r="I50" s="107">
        <f t="shared" si="1"/>
        <v>0</v>
      </c>
      <c r="J50" s="312">
        <v>0</v>
      </c>
      <c r="K50" s="105">
        <f t="shared" ref="K50:K51" si="261">ROUND((J50*E50)*1.2,2)/1000</f>
        <v>0</v>
      </c>
      <c r="L50" s="108">
        <f t="shared" si="19"/>
        <v>0</v>
      </c>
      <c r="M50" s="102">
        <f t="shared" ref="M50" si="262">N50/744</f>
        <v>0</v>
      </c>
      <c r="N50" s="103">
        <v>0</v>
      </c>
      <c r="O50" s="104">
        <f t="shared" ref="O50:O57" si="263">F50</f>
        <v>0</v>
      </c>
      <c r="P50" s="105">
        <f t="shared" ref="P50:P57" si="264">O50*M50/1000</f>
        <v>0</v>
      </c>
      <c r="Q50" s="312">
        <f t="shared" ref="Q50:Q57" si="265">H50</f>
        <v>0</v>
      </c>
      <c r="R50" s="107">
        <f t="shared" ref="R50:R57" si="266">N50*Q50/1000</f>
        <v>0</v>
      </c>
      <c r="S50" s="312">
        <f t="shared" ref="S50:S57" si="267">J50</f>
        <v>0</v>
      </c>
      <c r="T50" s="105">
        <f t="shared" si="7"/>
        <v>0</v>
      </c>
      <c r="U50" s="108">
        <f t="shared" si="8"/>
        <v>0</v>
      </c>
      <c r="V50" s="102">
        <f t="shared" ref="V50:V57" si="268">W50/744</f>
        <v>0</v>
      </c>
      <c r="W50" s="103"/>
      <c r="X50" s="104">
        <v>0</v>
      </c>
      <c r="Y50" s="105">
        <f t="shared" si="9"/>
        <v>0</v>
      </c>
      <c r="Z50" s="312">
        <v>0</v>
      </c>
      <c r="AA50" s="107">
        <f t="shared" si="10"/>
        <v>0</v>
      </c>
      <c r="AB50" s="312">
        <v>0</v>
      </c>
      <c r="AC50" s="105">
        <f t="shared" si="32"/>
        <v>0</v>
      </c>
      <c r="AD50" s="108">
        <f t="shared" si="22"/>
        <v>0</v>
      </c>
      <c r="AE50" s="102">
        <f t="shared" ref="AE50" si="269">AF50/744</f>
        <v>0</v>
      </c>
      <c r="AF50" s="103">
        <v>0</v>
      </c>
      <c r="AG50" s="104">
        <f t="shared" ref="AG50:AG57" si="270">X50</f>
        <v>0</v>
      </c>
      <c r="AH50" s="105">
        <f t="shared" ref="AH50:AH57" si="271">AG50*AE50/1000</f>
        <v>0</v>
      </c>
      <c r="AI50" s="106">
        <f t="shared" ref="AI50:AI57" si="272">Z50</f>
        <v>0</v>
      </c>
      <c r="AJ50" s="107">
        <f t="shared" ref="AJ50:AJ57" si="273">AF50*AI50/1000</f>
        <v>0</v>
      </c>
      <c r="AK50" s="106">
        <f t="shared" ref="AK50:AK57" si="274">AB50</f>
        <v>0</v>
      </c>
      <c r="AL50" s="105">
        <f t="shared" si="15"/>
        <v>0</v>
      </c>
      <c r="AM50" s="108">
        <f t="shared" si="16"/>
        <v>0</v>
      </c>
    </row>
    <row r="51" spans="1:39" s="98" customFormat="1" ht="33.75" customHeight="1">
      <c r="A51" s="414"/>
      <c r="B51" s="100" t="s">
        <v>144</v>
      </c>
      <c r="C51" s="101" t="s">
        <v>142</v>
      </c>
      <c r="D51" s="102">
        <f t="shared" si="260"/>
        <v>9.4112903225806441E-2</v>
      </c>
      <c r="E51" s="103">
        <v>70.02</v>
      </c>
      <c r="F51" s="104">
        <v>0</v>
      </c>
      <c r="G51" s="105">
        <f t="shared" ref="G51:G57" si="275">D51*F51/1000</f>
        <v>0</v>
      </c>
      <c r="H51" s="312">
        <v>0</v>
      </c>
      <c r="I51" s="107">
        <f t="shared" ref="I51:I57" si="276">E51*H51/1000</f>
        <v>0</v>
      </c>
      <c r="J51" s="102">
        <v>0</v>
      </c>
      <c r="K51" s="105">
        <f t="shared" si="261"/>
        <v>0</v>
      </c>
      <c r="L51" s="108">
        <f t="shared" si="19"/>
        <v>0</v>
      </c>
      <c r="M51" s="102">
        <f t="shared" ref="M51" si="277">N51/672</f>
        <v>0</v>
      </c>
      <c r="N51" s="103">
        <v>0</v>
      </c>
      <c r="O51" s="104">
        <f t="shared" si="263"/>
        <v>0</v>
      </c>
      <c r="P51" s="105">
        <f t="shared" si="264"/>
        <v>0</v>
      </c>
      <c r="Q51" s="312">
        <f t="shared" si="265"/>
        <v>0</v>
      </c>
      <c r="R51" s="107">
        <f t="shared" si="266"/>
        <v>0</v>
      </c>
      <c r="S51" s="312">
        <f t="shared" si="267"/>
        <v>0</v>
      </c>
      <c r="T51" s="105">
        <f t="shared" ref="T51:T57" si="278">ROUND((S51*N51)*1.18,2)/1000</f>
        <v>0</v>
      </c>
      <c r="U51" s="108">
        <f t="shared" ref="U51:U57" si="279">T51</f>
        <v>0</v>
      </c>
      <c r="V51" s="102">
        <f t="shared" si="268"/>
        <v>0</v>
      </c>
      <c r="W51" s="103">
        <v>0</v>
      </c>
      <c r="X51" s="104">
        <v>0</v>
      </c>
      <c r="Y51" s="105">
        <f t="shared" ref="Y51:Y57" si="280">V51*X51/1000</f>
        <v>0</v>
      </c>
      <c r="Z51" s="312">
        <v>0</v>
      </c>
      <c r="AA51" s="107">
        <f t="shared" ref="AA51:AA57" si="281">W51*Z51/1000</f>
        <v>0</v>
      </c>
      <c r="AB51" s="312"/>
      <c r="AC51" s="105">
        <f t="shared" si="32"/>
        <v>0</v>
      </c>
      <c r="AD51" s="108">
        <f t="shared" si="22"/>
        <v>0</v>
      </c>
      <c r="AE51" s="102">
        <f t="shared" ref="AE51" si="282">AF51/672</f>
        <v>0</v>
      </c>
      <c r="AF51" s="103">
        <v>0</v>
      </c>
      <c r="AG51" s="104">
        <f t="shared" si="270"/>
        <v>0</v>
      </c>
      <c r="AH51" s="105">
        <f t="shared" si="271"/>
        <v>0</v>
      </c>
      <c r="AI51" s="106">
        <f t="shared" si="272"/>
        <v>0</v>
      </c>
      <c r="AJ51" s="107">
        <f t="shared" si="273"/>
        <v>0</v>
      </c>
      <c r="AK51" s="106">
        <f t="shared" si="274"/>
        <v>0</v>
      </c>
      <c r="AL51" s="105">
        <f t="shared" ref="AL51:AL57" si="283">ROUND((AK51*AF51)*1.18,2)/1000</f>
        <v>0</v>
      </c>
      <c r="AM51" s="108">
        <f t="shared" ref="AM51:AM57" si="284">AL51</f>
        <v>0</v>
      </c>
    </row>
    <row r="52" spans="1:39" s="98" customFormat="1" ht="33.75" customHeight="1">
      <c r="A52" s="414"/>
      <c r="B52" s="100" t="s">
        <v>145</v>
      </c>
      <c r="C52" s="101" t="s">
        <v>204</v>
      </c>
      <c r="D52" s="102">
        <f t="shared" si="260"/>
        <v>0.97861559139784937</v>
      </c>
      <c r="E52" s="103">
        <v>728.08999999999992</v>
      </c>
      <c r="F52" s="104">
        <v>0</v>
      </c>
      <c r="G52" s="105">
        <f t="shared" ref="G52:G56" si="285">D52*F52/1000</f>
        <v>0</v>
      </c>
      <c r="H52" s="312">
        <v>0</v>
      </c>
      <c r="I52" s="107">
        <f t="shared" ref="I52:I56" si="286">E52*H52/1000</f>
        <v>0</v>
      </c>
      <c r="J52" s="102">
        <v>0</v>
      </c>
      <c r="K52" s="105">
        <f t="shared" ref="K52:K58" si="287">ROUND((J52*E52)*1.2,2)/1000</f>
        <v>0</v>
      </c>
      <c r="L52" s="108">
        <f t="shared" ref="L52:L56" si="288">K52</f>
        <v>0</v>
      </c>
      <c r="M52" s="102">
        <f t="shared" ref="M52:M56" si="289">N52/744</f>
        <v>0</v>
      </c>
      <c r="N52" s="103">
        <v>0</v>
      </c>
      <c r="O52" s="104">
        <f t="shared" si="263"/>
        <v>0</v>
      </c>
      <c r="P52" s="105">
        <f t="shared" si="264"/>
        <v>0</v>
      </c>
      <c r="Q52" s="312">
        <f t="shared" si="265"/>
        <v>0</v>
      </c>
      <c r="R52" s="107">
        <f t="shared" si="266"/>
        <v>0</v>
      </c>
      <c r="S52" s="312">
        <f t="shared" si="267"/>
        <v>0</v>
      </c>
      <c r="T52" s="105">
        <f t="shared" ref="T52:T56" si="290">ROUND((S52*N52)*1.18,2)/1000</f>
        <v>0</v>
      </c>
      <c r="U52" s="108">
        <f t="shared" ref="U52:U56" si="291">T52</f>
        <v>0</v>
      </c>
      <c r="V52" s="102">
        <f t="shared" ref="V52:V56" si="292">W52/744</f>
        <v>2.2049596774193549</v>
      </c>
      <c r="W52" s="103">
        <v>1640.4900000000002</v>
      </c>
      <c r="X52" s="104">
        <v>0</v>
      </c>
      <c r="Y52" s="105">
        <f t="shared" ref="Y52:Y56" si="293">V52*X52/1000</f>
        <v>0</v>
      </c>
      <c r="Z52" s="312">
        <v>0</v>
      </c>
      <c r="AA52" s="107">
        <f t="shared" ref="AA52:AA56" si="294">W52*Z52/1000</f>
        <v>0</v>
      </c>
      <c r="AB52" s="312">
        <v>0</v>
      </c>
      <c r="AC52" s="105">
        <f t="shared" ref="AC52:AC56" si="295">ROUND((AB52*W52)*1.2,2)/1000</f>
        <v>0</v>
      </c>
      <c r="AD52" s="108">
        <f t="shared" ref="AD52:AD56" si="296">AC52</f>
        <v>0</v>
      </c>
      <c r="AE52" s="102">
        <f t="shared" ref="AE52:AE56" si="297">AF52/744</f>
        <v>0</v>
      </c>
      <c r="AF52" s="103">
        <v>0</v>
      </c>
      <c r="AG52" s="104">
        <f t="shared" si="270"/>
        <v>0</v>
      </c>
      <c r="AH52" s="105">
        <f t="shared" si="271"/>
        <v>0</v>
      </c>
      <c r="AI52" s="170">
        <f t="shared" si="272"/>
        <v>0</v>
      </c>
      <c r="AJ52" s="107">
        <f t="shared" si="273"/>
        <v>0</v>
      </c>
      <c r="AK52" s="170">
        <f t="shared" si="274"/>
        <v>0</v>
      </c>
      <c r="AL52" s="105">
        <f t="shared" ref="AL52:AL56" si="298">ROUND((AK52*AF52)*1.18,2)/1000</f>
        <v>0</v>
      </c>
      <c r="AM52" s="108">
        <f t="shared" ref="AM52:AM56" si="299">AL52</f>
        <v>0</v>
      </c>
    </row>
    <row r="53" spans="1:39" s="98" customFormat="1" ht="33.75" customHeight="1">
      <c r="A53" s="414"/>
      <c r="B53" s="100" t="s">
        <v>243</v>
      </c>
      <c r="C53" s="101" t="s">
        <v>244</v>
      </c>
      <c r="D53" s="102">
        <f t="shared" si="260"/>
        <v>3.6209677419354838E-2</v>
      </c>
      <c r="E53" s="103">
        <v>26.94</v>
      </c>
      <c r="F53" s="104">
        <v>0</v>
      </c>
      <c r="G53" s="105">
        <f t="shared" si="285"/>
        <v>0</v>
      </c>
      <c r="H53" s="312">
        <v>0</v>
      </c>
      <c r="I53" s="107">
        <f t="shared" si="286"/>
        <v>0</v>
      </c>
      <c r="J53" s="102">
        <v>0</v>
      </c>
      <c r="K53" s="105">
        <f t="shared" si="287"/>
        <v>0</v>
      </c>
      <c r="L53" s="108">
        <f t="shared" si="288"/>
        <v>0</v>
      </c>
      <c r="M53" s="102">
        <f t="shared" si="289"/>
        <v>0</v>
      </c>
      <c r="N53" s="103">
        <v>0</v>
      </c>
      <c r="O53" s="104">
        <f t="shared" si="263"/>
        <v>0</v>
      </c>
      <c r="P53" s="105">
        <f t="shared" si="264"/>
        <v>0</v>
      </c>
      <c r="Q53" s="312">
        <f t="shared" si="265"/>
        <v>0</v>
      </c>
      <c r="R53" s="107">
        <f t="shared" si="266"/>
        <v>0</v>
      </c>
      <c r="S53" s="312">
        <f t="shared" si="267"/>
        <v>0</v>
      </c>
      <c r="T53" s="105">
        <f t="shared" si="290"/>
        <v>0</v>
      </c>
      <c r="U53" s="108">
        <f t="shared" si="291"/>
        <v>0</v>
      </c>
      <c r="V53" s="102">
        <f t="shared" si="292"/>
        <v>0</v>
      </c>
      <c r="W53" s="103">
        <v>0</v>
      </c>
      <c r="X53" s="104">
        <v>0</v>
      </c>
      <c r="Y53" s="105">
        <f t="shared" si="293"/>
        <v>0</v>
      </c>
      <c r="Z53" s="312">
        <v>0</v>
      </c>
      <c r="AA53" s="107">
        <f t="shared" si="294"/>
        <v>0</v>
      </c>
      <c r="AB53" s="312"/>
      <c r="AC53" s="105">
        <f t="shared" si="295"/>
        <v>0</v>
      </c>
      <c r="AD53" s="108">
        <f t="shared" si="296"/>
        <v>0</v>
      </c>
      <c r="AE53" s="102">
        <f t="shared" si="297"/>
        <v>0</v>
      </c>
      <c r="AF53" s="103">
        <v>0</v>
      </c>
      <c r="AG53" s="104">
        <f t="shared" si="270"/>
        <v>0</v>
      </c>
      <c r="AH53" s="105">
        <f t="shared" si="271"/>
        <v>0</v>
      </c>
      <c r="AI53" s="186">
        <f t="shared" si="272"/>
        <v>0</v>
      </c>
      <c r="AJ53" s="107">
        <f t="shared" si="273"/>
        <v>0</v>
      </c>
      <c r="AK53" s="186">
        <f t="shared" si="274"/>
        <v>0</v>
      </c>
      <c r="AL53" s="105">
        <f t="shared" si="298"/>
        <v>0</v>
      </c>
      <c r="AM53" s="108">
        <f t="shared" si="299"/>
        <v>0</v>
      </c>
    </row>
    <row r="54" spans="1:39" s="98" customFormat="1" ht="33.75" customHeight="1">
      <c r="A54" s="414"/>
      <c r="B54" s="100" t="s">
        <v>251</v>
      </c>
      <c r="C54" s="101" t="s">
        <v>252</v>
      </c>
      <c r="D54" s="102">
        <f t="shared" ref="D54:D56" si="300">E54/744</f>
        <v>0</v>
      </c>
      <c r="E54" s="103"/>
      <c r="F54" s="104">
        <v>0</v>
      </c>
      <c r="G54" s="105">
        <f t="shared" si="285"/>
        <v>0</v>
      </c>
      <c r="H54" s="312">
        <v>0</v>
      </c>
      <c r="I54" s="107">
        <f t="shared" si="286"/>
        <v>0</v>
      </c>
      <c r="J54" s="102">
        <v>0</v>
      </c>
      <c r="K54" s="105">
        <f t="shared" si="287"/>
        <v>0</v>
      </c>
      <c r="L54" s="108">
        <f t="shared" si="288"/>
        <v>0</v>
      </c>
      <c r="M54" s="102">
        <f t="shared" si="289"/>
        <v>0</v>
      </c>
      <c r="N54" s="103">
        <v>0</v>
      </c>
      <c r="O54" s="104">
        <f t="shared" si="263"/>
        <v>0</v>
      </c>
      <c r="P54" s="105">
        <f t="shared" si="264"/>
        <v>0</v>
      </c>
      <c r="Q54" s="312">
        <f t="shared" si="265"/>
        <v>0</v>
      </c>
      <c r="R54" s="107">
        <f t="shared" si="266"/>
        <v>0</v>
      </c>
      <c r="S54" s="312">
        <f t="shared" si="267"/>
        <v>0</v>
      </c>
      <c r="T54" s="105">
        <f t="shared" si="290"/>
        <v>0</v>
      </c>
      <c r="U54" s="108">
        <f t="shared" si="291"/>
        <v>0</v>
      </c>
      <c r="V54" s="102">
        <f t="shared" si="292"/>
        <v>0</v>
      </c>
      <c r="W54" s="103">
        <v>0</v>
      </c>
      <c r="X54" s="104">
        <v>0</v>
      </c>
      <c r="Y54" s="105">
        <f t="shared" si="293"/>
        <v>0</v>
      </c>
      <c r="Z54" s="312">
        <v>0</v>
      </c>
      <c r="AA54" s="107">
        <f t="shared" si="294"/>
        <v>0</v>
      </c>
      <c r="AB54" s="312"/>
      <c r="AC54" s="105">
        <f t="shared" si="295"/>
        <v>0</v>
      </c>
      <c r="AD54" s="108">
        <f t="shared" si="296"/>
        <v>0</v>
      </c>
      <c r="AE54" s="102">
        <f t="shared" si="297"/>
        <v>0</v>
      </c>
      <c r="AF54" s="103">
        <v>0</v>
      </c>
      <c r="AG54" s="104">
        <f t="shared" si="270"/>
        <v>0</v>
      </c>
      <c r="AH54" s="105">
        <f t="shared" si="271"/>
        <v>0</v>
      </c>
      <c r="AI54" s="195">
        <f t="shared" si="272"/>
        <v>0</v>
      </c>
      <c r="AJ54" s="107">
        <f t="shared" si="273"/>
        <v>0</v>
      </c>
      <c r="AK54" s="195">
        <f t="shared" si="274"/>
        <v>0</v>
      </c>
      <c r="AL54" s="105">
        <f t="shared" si="298"/>
        <v>0</v>
      </c>
      <c r="AM54" s="108">
        <f t="shared" si="299"/>
        <v>0</v>
      </c>
    </row>
    <row r="55" spans="1:39" s="98" customFormat="1" ht="33.75" customHeight="1">
      <c r="A55" s="414"/>
      <c r="B55" s="100" t="s">
        <v>254</v>
      </c>
      <c r="C55" s="101" t="s">
        <v>261</v>
      </c>
      <c r="D55" s="102">
        <f t="shared" si="300"/>
        <v>0</v>
      </c>
      <c r="E55" s="103">
        <v>0</v>
      </c>
      <c r="F55" s="104">
        <v>0</v>
      </c>
      <c r="G55" s="105">
        <f t="shared" si="285"/>
        <v>0</v>
      </c>
      <c r="H55" s="312">
        <v>0</v>
      </c>
      <c r="I55" s="107">
        <f t="shared" si="286"/>
        <v>0</v>
      </c>
      <c r="J55" s="141">
        <v>0</v>
      </c>
      <c r="K55" s="105">
        <f t="shared" si="287"/>
        <v>0</v>
      </c>
      <c r="L55" s="108">
        <f t="shared" si="288"/>
        <v>0</v>
      </c>
      <c r="M55" s="102">
        <f t="shared" si="289"/>
        <v>0</v>
      </c>
      <c r="N55" s="103">
        <v>0</v>
      </c>
      <c r="O55" s="104">
        <f t="shared" si="263"/>
        <v>0</v>
      </c>
      <c r="P55" s="105">
        <f t="shared" si="264"/>
        <v>0</v>
      </c>
      <c r="Q55" s="312">
        <f t="shared" si="265"/>
        <v>0</v>
      </c>
      <c r="R55" s="107">
        <f t="shared" si="266"/>
        <v>0</v>
      </c>
      <c r="S55" s="312">
        <f t="shared" si="267"/>
        <v>0</v>
      </c>
      <c r="T55" s="105">
        <f t="shared" si="290"/>
        <v>0</v>
      </c>
      <c r="U55" s="108">
        <f t="shared" si="291"/>
        <v>0</v>
      </c>
      <c r="V55" s="102">
        <f t="shared" si="292"/>
        <v>1.4479838709677419</v>
      </c>
      <c r="W55" s="103">
        <v>1077.3</v>
      </c>
      <c r="X55" s="104">
        <v>0</v>
      </c>
      <c r="Y55" s="105">
        <f t="shared" si="293"/>
        <v>0</v>
      </c>
      <c r="Z55" s="312">
        <v>0</v>
      </c>
      <c r="AA55" s="107">
        <f t="shared" si="294"/>
        <v>0</v>
      </c>
      <c r="AB55" s="312">
        <v>0</v>
      </c>
      <c r="AC55" s="105">
        <f t="shared" si="295"/>
        <v>0</v>
      </c>
      <c r="AD55" s="108">
        <f t="shared" si="296"/>
        <v>0</v>
      </c>
      <c r="AE55" s="102">
        <f t="shared" si="297"/>
        <v>0</v>
      </c>
      <c r="AF55" s="103">
        <v>0</v>
      </c>
      <c r="AG55" s="104">
        <f t="shared" si="270"/>
        <v>0</v>
      </c>
      <c r="AH55" s="105">
        <f t="shared" si="271"/>
        <v>0</v>
      </c>
      <c r="AI55" s="228">
        <f t="shared" si="272"/>
        <v>0</v>
      </c>
      <c r="AJ55" s="107">
        <f t="shared" si="273"/>
        <v>0</v>
      </c>
      <c r="AK55" s="228">
        <f t="shared" si="274"/>
        <v>0</v>
      </c>
      <c r="AL55" s="105">
        <f t="shared" si="298"/>
        <v>0</v>
      </c>
      <c r="AM55" s="108">
        <f t="shared" si="299"/>
        <v>0</v>
      </c>
    </row>
    <row r="56" spans="1:39" s="98" customFormat="1" ht="33.75" customHeight="1">
      <c r="A56" s="414"/>
      <c r="B56" s="100" t="s">
        <v>260</v>
      </c>
      <c r="C56" s="101" t="s">
        <v>290</v>
      </c>
      <c r="D56" s="102">
        <f t="shared" si="300"/>
        <v>0.14380107526881719</v>
      </c>
      <c r="E56" s="103">
        <v>106.988</v>
      </c>
      <c r="F56" s="104">
        <v>0</v>
      </c>
      <c r="G56" s="105">
        <f t="shared" si="285"/>
        <v>0</v>
      </c>
      <c r="H56" s="312">
        <v>0</v>
      </c>
      <c r="I56" s="107">
        <f t="shared" si="286"/>
        <v>0</v>
      </c>
      <c r="J56" s="102">
        <v>0</v>
      </c>
      <c r="K56" s="105">
        <f t="shared" ref="K56" si="301">ROUND((J56*E56)*1.2,2)/1000</f>
        <v>0</v>
      </c>
      <c r="L56" s="108">
        <f t="shared" si="288"/>
        <v>0</v>
      </c>
      <c r="M56" s="102">
        <f t="shared" si="289"/>
        <v>0</v>
      </c>
      <c r="N56" s="103">
        <v>0</v>
      </c>
      <c r="O56" s="104">
        <f t="shared" ref="O56" si="302">F56</f>
        <v>0</v>
      </c>
      <c r="P56" s="105">
        <f t="shared" ref="P56" si="303">O56*M56/1000</f>
        <v>0</v>
      </c>
      <c r="Q56" s="312">
        <f t="shared" ref="Q56" si="304">H56</f>
        <v>0</v>
      </c>
      <c r="R56" s="107">
        <f t="shared" ref="R56" si="305">N56*Q56/1000</f>
        <v>0</v>
      </c>
      <c r="S56" s="312">
        <f t="shared" ref="S56" si="306">J56</f>
        <v>0</v>
      </c>
      <c r="T56" s="105">
        <f t="shared" si="290"/>
        <v>0</v>
      </c>
      <c r="U56" s="108">
        <f t="shared" si="291"/>
        <v>0</v>
      </c>
      <c r="V56" s="102">
        <f t="shared" si="292"/>
        <v>0</v>
      </c>
      <c r="W56" s="103">
        <v>0</v>
      </c>
      <c r="X56" s="104">
        <v>0</v>
      </c>
      <c r="Y56" s="105">
        <f t="shared" si="293"/>
        <v>0</v>
      </c>
      <c r="Z56" s="312">
        <v>0</v>
      </c>
      <c r="AA56" s="107">
        <f t="shared" si="294"/>
        <v>0</v>
      </c>
      <c r="AB56" s="312"/>
      <c r="AC56" s="105">
        <f t="shared" si="295"/>
        <v>0</v>
      </c>
      <c r="AD56" s="108">
        <f t="shared" si="296"/>
        <v>0</v>
      </c>
      <c r="AE56" s="102">
        <f t="shared" si="297"/>
        <v>0</v>
      </c>
      <c r="AF56" s="103">
        <v>0</v>
      </c>
      <c r="AG56" s="104">
        <f t="shared" ref="AG56" si="307">X56</f>
        <v>0</v>
      </c>
      <c r="AH56" s="105">
        <f t="shared" ref="AH56" si="308">AG56*AE56/1000</f>
        <v>0</v>
      </c>
      <c r="AI56" s="282">
        <f t="shared" ref="AI56" si="309">Z56</f>
        <v>0</v>
      </c>
      <c r="AJ56" s="107">
        <f t="shared" ref="AJ56" si="310">AF56*AI56/1000</f>
        <v>0</v>
      </c>
      <c r="AK56" s="282">
        <f t="shared" ref="AK56" si="311">AB56</f>
        <v>0</v>
      </c>
      <c r="AL56" s="105">
        <f t="shared" si="298"/>
        <v>0</v>
      </c>
      <c r="AM56" s="108">
        <f t="shared" si="299"/>
        <v>0</v>
      </c>
    </row>
    <row r="57" spans="1:39" s="98" customFormat="1" ht="33.75" customHeight="1">
      <c r="A57" s="415"/>
      <c r="B57" s="100" t="s">
        <v>187</v>
      </c>
      <c r="C57" s="101" t="s">
        <v>291</v>
      </c>
      <c r="D57" s="102">
        <f t="shared" si="260"/>
        <v>1.3048387096774194E-2</v>
      </c>
      <c r="E57" s="103">
        <v>9.7080000000000002</v>
      </c>
      <c r="F57" s="104">
        <v>0</v>
      </c>
      <c r="G57" s="105">
        <f t="shared" si="275"/>
        <v>0</v>
      </c>
      <c r="H57" s="312">
        <v>0</v>
      </c>
      <c r="I57" s="107">
        <f t="shared" si="276"/>
        <v>0</v>
      </c>
      <c r="J57" s="102">
        <v>0</v>
      </c>
      <c r="K57" s="105">
        <f t="shared" si="287"/>
        <v>0</v>
      </c>
      <c r="L57" s="108">
        <f t="shared" si="19"/>
        <v>0</v>
      </c>
      <c r="M57" s="102">
        <f t="shared" ref="M57" si="312">N57/744</f>
        <v>0</v>
      </c>
      <c r="N57" s="103">
        <v>0</v>
      </c>
      <c r="O57" s="104">
        <f t="shared" si="263"/>
        <v>0</v>
      </c>
      <c r="P57" s="105">
        <f t="shared" si="264"/>
        <v>0</v>
      </c>
      <c r="Q57" s="312">
        <f t="shared" si="265"/>
        <v>0</v>
      </c>
      <c r="R57" s="107">
        <f t="shared" si="266"/>
        <v>0</v>
      </c>
      <c r="S57" s="312">
        <f t="shared" si="267"/>
        <v>0</v>
      </c>
      <c r="T57" s="105">
        <f t="shared" si="278"/>
        <v>0</v>
      </c>
      <c r="U57" s="108">
        <f t="shared" si="279"/>
        <v>0</v>
      </c>
      <c r="V57" s="102">
        <f t="shared" si="268"/>
        <v>0.26264516129032262</v>
      </c>
      <c r="W57" s="103">
        <v>195.40800000000002</v>
      </c>
      <c r="X57" s="104">
        <v>0</v>
      </c>
      <c r="Y57" s="105">
        <f t="shared" si="280"/>
        <v>0</v>
      </c>
      <c r="Z57" s="312">
        <v>0</v>
      </c>
      <c r="AA57" s="107">
        <f t="shared" si="281"/>
        <v>0</v>
      </c>
      <c r="AB57" s="312"/>
      <c r="AC57" s="105">
        <f t="shared" si="32"/>
        <v>0</v>
      </c>
      <c r="AD57" s="108">
        <f t="shared" si="22"/>
        <v>0</v>
      </c>
      <c r="AE57" s="102">
        <f t="shared" ref="AE57" si="313">AF57/744</f>
        <v>0</v>
      </c>
      <c r="AF57" s="103">
        <v>0</v>
      </c>
      <c r="AG57" s="104">
        <f t="shared" si="270"/>
        <v>0</v>
      </c>
      <c r="AH57" s="105">
        <f t="shared" si="271"/>
        <v>0</v>
      </c>
      <c r="AI57" s="106">
        <f t="shared" si="272"/>
        <v>0</v>
      </c>
      <c r="AJ57" s="107">
        <f t="shared" si="273"/>
        <v>0</v>
      </c>
      <c r="AK57" s="106">
        <f t="shared" si="274"/>
        <v>0</v>
      </c>
      <c r="AL57" s="105">
        <f t="shared" si="283"/>
        <v>0</v>
      </c>
      <c r="AM57" s="108">
        <f t="shared" si="284"/>
        <v>0</v>
      </c>
    </row>
    <row r="58" spans="1:39" s="98" customFormat="1" ht="33.75" customHeight="1">
      <c r="A58" s="391" t="s">
        <v>119</v>
      </c>
      <c r="B58" s="100" t="s">
        <v>154</v>
      </c>
      <c r="C58" s="101" t="s">
        <v>255</v>
      </c>
      <c r="D58" s="102">
        <f>E58/720</f>
        <v>0.50662499999999999</v>
      </c>
      <c r="E58" s="103">
        <v>364.77</v>
      </c>
      <c r="F58" s="104">
        <v>0</v>
      </c>
      <c r="G58" s="105">
        <f t="shared" si="0"/>
        <v>0</v>
      </c>
      <c r="H58" s="312">
        <v>0</v>
      </c>
      <c r="I58" s="107">
        <f t="shared" si="1"/>
        <v>0</v>
      </c>
      <c r="J58" s="312">
        <v>0</v>
      </c>
      <c r="K58" s="105">
        <f t="shared" si="287"/>
        <v>0</v>
      </c>
      <c r="L58" s="108">
        <f>K58</f>
        <v>0</v>
      </c>
      <c r="M58" s="102">
        <f>N58/720</f>
        <v>0</v>
      </c>
      <c r="N58" s="103">
        <v>0</v>
      </c>
      <c r="O58" s="104">
        <f t="shared" ref="O58" si="314">F58</f>
        <v>0</v>
      </c>
      <c r="P58" s="105">
        <f t="shared" ref="P58" si="315">O58*M58/1000</f>
        <v>0</v>
      </c>
      <c r="Q58" s="312">
        <f t="shared" ref="Q58" si="316">H58</f>
        <v>0</v>
      </c>
      <c r="R58" s="107">
        <f t="shared" ref="R58" si="317">N58*Q58/1000</f>
        <v>0</v>
      </c>
      <c r="S58" s="312">
        <f t="shared" ref="S58" si="318">J58</f>
        <v>0</v>
      </c>
      <c r="T58" s="105">
        <f t="shared" si="7"/>
        <v>0</v>
      </c>
      <c r="U58" s="108">
        <f t="shared" si="8"/>
        <v>0</v>
      </c>
      <c r="V58" s="102">
        <f>W58/720</f>
        <v>0.98676944444444448</v>
      </c>
      <c r="W58" s="103">
        <v>710.47400000000005</v>
      </c>
      <c r="X58" s="104">
        <v>0</v>
      </c>
      <c r="Y58" s="105">
        <f t="shared" ref="Y58" si="319">V58*X58/1000</f>
        <v>0</v>
      </c>
      <c r="Z58" s="312">
        <v>0</v>
      </c>
      <c r="AA58" s="107">
        <f t="shared" ref="AA58" si="320">W58*Z58/1000</f>
        <v>0</v>
      </c>
      <c r="AB58" s="312">
        <v>3689.27</v>
      </c>
      <c r="AC58" s="105">
        <f>ROUND((AB58*W58),2)/1000</f>
        <v>2621.1304100000002</v>
      </c>
      <c r="AD58" s="108">
        <f t="shared" si="22"/>
        <v>2621.1304100000002</v>
      </c>
      <c r="AE58" s="102">
        <f>AF58/720</f>
        <v>0</v>
      </c>
      <c r="AF58" s="103">
        <v>0</v>
      </c>
      <c r="AG58" s="104">
        <f t="shared" ref="AG58" si="321">X58</f>
        <v>0</v>
      </c>
      <c r="AH58" s="105">
        <f t="shared" ref="AH58" si="322">AG58*AE58/1000</f>
        <v>0</v>
      </c>
      <c r="AI58" s="106">
        <f t="shared" ref="AI58" si="323">Z58</f>
        <v>0</v>
      </c>
      <c r="AJ58" s="107">
        <f t="shared" ref="AJ58" si="324">AF58*AI58/1000</f>
        <v>0</v>
      </c>
      <c r="AK58" s="106">
        <v>0</v>
      </c>
      <c r="AL58" s="105">
        <f t="shared" si="15"/>
        <v>0</v>
      </c>
      <c r="AM58" s="108">
        <f t="shared" ref="AM58" si="325">AL58</f>
        <v>0</v>
      </c>
    </row>
    <row r="59" spans="1:39" s="98" customFormat="1" ht="33.75" customHeight="1">
      <c r="A59" s="392"/>
      <c r="B59" s="100" t="s">
        <v>143</v>
      </c>
      <c r="C59" s="101" t="s">
        <v>141</v>
      </c>
      <c r="D59" s="102">
        <f t="shared" ref="D59:D66" si="326">E59/720</f>
        <v>0</v>
      </c>
      <c r="E59" s="103"/>
      <c r="F59" s="104">
        <v>0</v>
      </c>
      <c r="G59" s="105">
        <f t="shared" si="0"/>
        <v>0</v>
      </c>
      <c r="H59" s="312">
        <v>0</v>
      </c>
      <c r="I59" s="107">
        <f t="shared" si="1"/>
        <v>0</v>
      </c>
      <c r="J59" s="312">
        <v>0</v>
      </c>
      <c r="K59" s="105">
        <f t="shared" ref="K59:K60" si="327">ROUND((J59*E59)*1.2,2)/1000</f>
        <v>0</v>
      </c>
      <c r="L59" s="108">
        <f t="shared" si="19"/>
        <v>0</v>
      </c>
      <c r="M59" s="102">
        <f t="shared" ref="M59" si="328">N59/720</f>
        <v>0</v>
      </c>
      <c r="N59" s="103">
        <v>0</v>
      </c>
      <c r="O59" s="104">
        <f t="shared" ref="O59:O66" si="329">F59</f>
        <v>0</v>
      </c>
      <c r="P59" s="105">
        <f t="shared" ref="P59:P66" si="330">O59*M59/1000</f>
        <v>0</v>
      </c>
      <c r="Q59" s="312">
        <f t="shared" ref="Q59:Q66" si="331">H59</f>
        <v>0</v>
      </c>
      <c r="R59" s="107">
        <f t="shared" ref="R59:R66" si="332">N59*Q59/1000</f>
        <v>0</v>
      </c>
      <c r="S59" s="312">
        <f t="shared" ref="S59:S66" si="333">J59</f>
        <v>0</v>
      </c>
      <c r="T59" s="105">
        <f t="shared" si="7"/>
        <v>0</v>
      </c>
      <c r="U59" s="108">
        <f t="shared" si="8"/>
        <v>0</v>
      </c>
      <c r="V59" s="102">
        <f t="shared" ref="V59:V66" si="334">W59/720</f>
        <v>0</v>
      </c>
      <c r="W59" s="103"/>
      <c r="X59" s="104">
        <v>0</v>
      </c>
      <c r="Y59" s="105">
        <f t="shared" si="9"/>
        <v>0</v>
      </c>
      <c r="Z59" s="312">
        <v>0</v>
      </c>
      <c r="AA59" s="107">
        <f t="shared" si="10"/>
        <v>0</v>
      </c>
      <c r="AB59" s="312">
        <v>0</v>
      </c>
      <c r="AC59" s="105">
        <f t="shared" si="32"/>
        <v>0</v>
      </c>
      <c r="AD59" s="108">
        <f t="shared" si="22"/>
        <v>0</v>
      </c>
      <c r="AE59" s="102">
        <f t="shared" ref="AE59" si="335">AF59/720</f>
        <v>0</v>
      </c>
      <c r="AF59" s="103">
        <v>0</v>
      </c>
      <c r="AG59" s="104">
        <f t="shared" ref="AG59:AG66" si="336">X59</f>
        <v>0</v>
      </c>
      <c r="AH59" s="105">
        <f t="shared" ref="AH59:AH66" si="337">AG59*AE59/1000</f>
        <v>0</v>
      </c>
      <c r="AI59" s="106">
        <f t="shared" ref="AI59:AI66" si="338">Z59</f>
        <v>0</v>
      </c>
      <c r="AJ59" s="107">
        <f t="shared" ref="AJ59:AJ66" si="339">AF59*AI59/1000</f>
        <v>0</v>
      </c>
      <c r="AK59" s="106">
        <f t="shared" ref="AK59:AK66" si="340">AB59</f>
        <v>0</v>
      </c>
      <c r="AL59" s="105">
        <f t="shared" si="15"/>
        <v>0</v>
      </c>
      <c r="AM59" s="108">
        <f t="shared" si="16"/>
        <v>0</v>
      </c>
    </row>
    <row r="60" spans="1:39" s="98" customFormat="1" ht="33.75" customHeight="1">
      <c r="A60" s="392"/>
      <c r="B60" s="100" t="s">
        <v>144</v>
      </c>
      <c r="C60" s="101" t="s">
        <v>142</v>
      </c>
      <c r="D60" s="102">
        <f t="shared" si="326"/>
        <v>9.5055555555555546E-2</v>
      </c>
      <c r="E60" s="103">
        <v>68.44</v>
      </c>
      <c r="F60" s="104">
        <v>0</v>
      </c>
      <c r="G60" s="105">
        <f t="shared" ref="G60:G66" si="341">D60*F60/1000</f>
        <v>0</v>
      </c>
      <c r="H60" s="312">
        <v>0</v>
      </c>
      <c r="I60" s="107">
        <f t="shared" ref="I60:I66" si="342">E60*H60/1000</f>
        <v>0</v>
      </c>
      <c r="J60" s="102">
        <v>0</v>
      </c>
      <c r="K60" s="105">
        <f t="shared" si="327"/>
        <v>0</v>
      </c>
      <c r="L60" s="108">
        <f t="shared" si="19"/>
        <v>0</v>
      </c>
      <c r="M60" s="102">
        <f t="shared" ref="M60" si="343">N60/720</f>
        <v>0</v>
      </c>
      <c r="N60" s="103">
        <v>0</v>
      </c>
      <c r="O60" s="104">
        <f t="shared" si="329"/>
        <v>0</v>
      </c>
      <c r="P60" s="105">
        <f t="shared" si="330"/>
        <v>0</v>
      </c>
      <c r="Q60" s="312">
        <f t="shared" si="331"/>
        <v>0</v>
      </c>
      <c r="R60" s="107">
        <f t="shared" si="332"/>
        <v>0</v>
      </c>
      <c r="S60" s="312">
        <f t="shared" si="333"/>
        <v>0</v>
      </c>
      <c r="T60" s="105">
        <f t="shared" ref="T60:T66" si="344">ROUND((S60*N60)*1.18,2)/1000</f>
        <v>0</v>
      </c>
      <c r="U60" s="108">
        <f t="shared" ref="U60:U66" si="345">T60</f>
        <v>0</v>
      </c>
      <c r="V60" s="102">
        <f t="shared" si="334"/>
        <v>0</v>
      </c>
      <c r="W60" s="103">
        <v>0</v>
      </c>
      <c r="X60" s="104">
        <v>0</v>
      </c>
      <c r="Y60" s="105">
        <f t="shared" ref="Y60:Y66" si="346">V60*X60/1000</f>
        <v>0</v>
      </c>
      <c r="Z60" s="312">
        <v>0</v>
      </c>
      <c r="AA60" s="107">
        <f t="shared" ref="AA60:AA66" si="347">W60*Z60/1000</f>
        <v>0</v>
      </c>
      <c r="AB60" s="312">
        <v>0</v>
      </c>
      <c r="AC60" s="105">
        <f t="shared" si="32"/>
        <v>0</v>
      </c>
      <c r="AD60" s="108">
        <f t="shared" si="22"/>
        <v>0</v>
      </c>
      <c r="AE60" s="102">
        <f t="shared" ref="AE60" si="348">AF60/720</f>
        <v>0</v>
      </c>
      <c r="AF60" s="103">
        <v>0</v>
      </c>
      <c r="AG60" s="104">
        <f t="shared" si="336"/>
        <v>0</v>
      </c>
      <c r="AH60" s="105">
        <f t="shared" si="337"/>
        <v>0</v>
      </c>
      <c r="AI60" s="106">
        <f t="shared" si="338"/>
        <v>0</v>
      </c>
      <c r="AJ60" s="107">
        <f t="shared" si="339"/>
        <v>0</v>
      </c>
      <c r="AK60" s="106">
        <f t="shared" si="340"/>
        <v>0</v>
      </c>
      <c r="AL60" s="105">
        <f t="shared" ref="AL60:AL66" si="349">ROUND((AK60*AF60)*1.18,2)/1000</f>
        <v>0</v>
      </c>
      <c r="AM60" s="108">
        <f t="shared" ref="AM60:AM66" si="350">AL60</f>
        <v>0</v>
      </c>
    </row>
    <row r="61" spans="1:39" s="98" customFormat="1" ht="33.75" customHeight="1">
      <c r="A61" s="392"/>
      <c r="B61" s="100" t="s">
        <v>145</v>
      </c>
      <c r="C61" s="101" t="s">
        <v>204</v>
      </c>
      <c r="D61" s="102">
        <f t="shared" si="326"/>
        <v>1.1509027777777776</v>
      </c>
      <c r="E61" s="103">
        <v>828.64999999999986</v>
      </c>
      <c r="F61" s="104">
        <v>0</v>
      </c>
      <c r="G61" s="105">
        <f t="shared" ref="G61:G65" si="351">D61*F61/1000</f>
        <v>0</v>
      </c>
      <c r="H61" s="312">
        <v>0</v>
      </c>
      <c r="I61" s="107">
        <f t="shared" ref="I61:I65" si="352">E61*H61/1000</f>
        <v>0</v>
      </c>
      <c r="J61" s="102">
        <v>0</v>
      </c>
      <c r="K61" s="105">
        <f t="shared" ref="K61:K66" si="353">ROUND((J61*E61)*1.2,2)/1000</f>
        <v>0</v>
      </c>
      <c r="L61" s="108">
        <f t="shared" ref="L61:L65" si="354">K61</f>
        <v>0</v>
      </c>
      <c r="M61" s="102">
        <f t="shared" ref="M61:M65" si="355">N61/744</f>
        <v>0</v>
      </c>
      <c r="N61" s="103">
        <v>0</v>
      </c>
      <c r="O61" s="104">
        <f t="shared" si="329"/>
        <v>0</v>
      </c>
      <c r="P61" s="105">
        <f t="shared" si="330"/>
        <v>0</v>
      </c>
      <c r="Q61" s="312">
        <f t="shared" si="331"/>
        <v>0</v>
      </c>
      <c r="R61" s="107">
        <f t="shared" si="332"/>
        <v>0</v>
      </c>
      <c r="S61" s="312">
        <f t="shared" si="333"/>
        <v>0</v>
      </c>
      <c r="T61" s="105">
        <f t="shared" ref="T61:T65" si="356">ROUND((S61*N61)*1.18,2)/1000</f>
        <v>0</v>
      </c>
      <c r="U61" s="108">
        <f t="shared" ref="U61:U65" si="357">T61</f>
        <v>0</v>
      </c>
      <c r="V61" s="102">
        <f t="shared" ref="V61:V63" si="358">W61/720</f>
        <v>2.6022833333333333</v>
      </c>
      <c r="W61" s="103">
        <v>1873.644</v>
      </c>
      <c r="X61" s="104">
        <v>0</v>
      </c>
      <c r="Y61" s="105">
        <f t="shared" ref="Y61:Y65" si="359">V61*X61/1000</f>
        <v>0</v>
      </c>
      <c r="Z61" s="312">
        <v>0</v>
      </c>
      <c r="AA61" s="107">
        <f t="shared" ref="AA61:AA65" si="360">W61*Z61/1000</f>
        <v>0</v>
      </c>
      <c r="AB61" s="312">
        <v>0</v>
      </c>
      <c r="AC61" s="105">
        <f t="shared" ref="AC61:AC65" si="361">ROUND((AB61*W61)*1.2,2)/1000</f>
        <v>0</v>
      </c>
      <c r="AD61" s="108">
        <f t="shared" ref="AD61:AD65" si="362">AC61</f>
        <v>0</v>
      </c>
      <c r="AE61" s="102">
        <f t="shared" ref="AE61:AE65" si="363">AF61/744</f>
        <v>0</v>
      </c>
      <c r="AF61" s="103">
        <v>0</v>
      </c>
      <c r="AG61" s="104">
        <f t="shared" si="336"/>
        <v>0</v>
      </c>
      <c r="AH61" s="105">
        <f t="shared" si="337"/>
        <v>0</v>
      </c>
      <c r="AI61" s="170">
        <f t="shared" si="338"/>
        <v>0</v>
      </c>
      <c r="AJ61" s="107">
        <f t="shared" si="339"/>
        <v>0</v>
      </c>
      <c r="AK61" s="170">
        <f t="shared" si="340"/>
        <v>0</v>
      </c>
      <c r="AL61" s="105">
        <f t="shared" ref="AL61:AL65" si="364">ROUND((AK61*AF61)*1.18,2)/1000</f>
        <v>0</v>
      </c>
      <c r="AM61" s="108">
        <f t="shared" ref="AM61:AM65" si="365">AL61</f>
        <v>0</v>
      </c>
    </row>
    <row r="62" spans="1:39" s="98" customFormat="1" ht="33.75" customHeight="1">
      <c r="A62" s="392"/>
      <c r="B62" s="100" t="s">
        <v>243</v>
      </c>
      <c r="C62" s="101" t="s">
        <v>244</v>
      </c>
      <c r="D62" s="102">
        <f t="shared" si="326"/>
        <v>3.1758333333333333E-2</v>
      </c>
      <c r="E62" s="103">
        <v>22.866</v>
      </c>
      <c r="F62" s="104">
        <v>0</v>
      </c>
      <c r="G62" s="105">
        <f t="shared" si="351"/>
        <v>0</v>
      </c>
      <c r="H62" s="312">
        <v>0</v>
      </c>
      <c r="I62" s="107">
        <f t="shared" si="352"/>
        <v>0</v>
      </c>
      <c r="J62" s="102">
        <v>0</v>
      </c>
      <c r="K62" s="105">
        <f t="shared" si="353"/>
        <v>0</v>
      </c>
      <c r="L62" s="108">
        <f t="shared" si="354"/>
        <v>0</v>
      </c>
      <c r="M62" s="102">
        <f t="shared" si="355"/>
        <v>0</v>
      </c>
      <c r="N62" s="103">
        <v>0</v>
      </c>
      <c r="O62" s="104">
        <f t="shared" si="329"/>
        <v>0</v>
      </c>
      <c r="P62" s="105">
        <f t="shared" si="330"/>
        <v>0</v>
      </c>
      <c r="Q62" s="312">
        <f t="shared" si="331"/>
        <v>0</v>
      </c>
      <c r="R62" s="107">
        <f t="shared" si="332"/>
        <v>0</v>
      </c>
      <c r="S62" s="312">
        <f t="shared" si="333"/>
        <v>0</v>
      </c>
      <c r="T62" s="105">
        <f t="shared" si="356"/>
        <v>0</v>
      </c>
      <c r="U62" s="108">
        <f t="shared" si="357"/>
        <v>0</v>
      </c>
      <c r="V62" s="102">
        <f t="shared" si="358"/>
        <v>0</v>
      </c>
      <c r="W62" s="103">
        <v>0</v>
      </c>
      <c r="X62" s="104">
        <v>0</v>
      </c>
      <c r="Y62" s="105">
        <f t="shared" si="359"/>
        <v>0</v>
      </c>
      <c r="Z62" s="312">
        <v>0</v>
      </c>
      <c r="AA62" s="107">
        <f t="shared" si="360"/>
        <v>0</v>
      </c>
      <c r="AB62" s="312">
        <v>0</v>
      </c>
      <c r="AC62" s="105">
        <f t="shared" si="361"/>
        <v>0</v>
      </c>
      <c r="AD62" s="108">
        <f t="shared" si="362"/>
        <v>0</v>
      </c>
      <c r="AE62" s="102">
        <f t="shared" si="363"/>
        <v>0</v>
      </c>
      <c r="AF62" s="103">
        <v>0</v>
      </c>
      <c r="AG62" s="104">
        <f t="shared" si="336"/>
        <v>0</v>
      </c>
      <c r="AH62" s="105">
        <f t="shared" si="337"/>
        <v>0</v>
      </c>
      <c r="AI62" s="186">
        <f t="shared" si="338"/>
        <v>0</v>
      </c>
      <c r="AJ62" s="107">
        <f t="shared" si="339"/>
        <v>0</v>
      </c>
      <c r="AK62" s="186">
        <f t="shared" si="340"/>
        <v>0</v>
      </c>
      <c r="AL62" s="105">
        <f t="shared" si="364"/>
        <v>0</v>
      </c>
      <c r="AM62" s="108">
        <f t="shared" si="365"/>
        <v>0</v>
      </c>
    </row>
    <row r="63" spans="1:39" s="98" customFormat="1" ht="33.75" customHeight="1">
      <c r="A63" s="392"/>
      <c r="B63" s="100" t="s">
        <v>251</v>
      </c>
      <c r="C63" s="101" t="s">
        <v>252</v>
      </c>
      <c r="D63" s="102">
        <f t="shared" ref="D63" si="366">E63/720</f>
        <v>0</v>
      </c>
      <c r="E63" s="103"/>
      <c r="F63" s="104">
        <v>0</v>
      </c>
      <c r="G63" s="105">
        <f t="shared" si="351"/>
        <v>0</v>
      </c>
      <c r="H63" s="312">
        <v>0</v>
      </c>
      <c r="I63" s="107">
        <f t="shared" si="352"/>
        <v>0</v>
      </c>
      <c r="J63" s="102">
        <v>0</v>
      </c>
      <c r="K63" s="105">
        <f t="shared" si="353"/>
        <v>0</v>
      </c>
      <c r="L63" s="108">
        <f t="shared" si="354"/>
        <v>0</v>
      </c>
      <c r="M63" s="102">
        <f t="shared" si="355"/>
        <v>0</v>
      </c>
      <c r="N63" s="103">
        <v>0</v>
      </c>
      <c r="O63" s="104">
        <f t="shared" si="329"/>
        <v>0</v>
      </c>
      <c r="P63" s="105">
        <f t="shared" si="330"/>
        <v>0</v>
      </c>
      <c r="Q63" s="312">
        <f t="shared" si="331"/>
        <v>0</v>
      </c>
      <c r="R63" s="107">
        <f t="shared" si="332"/>
        <v>0</v>
      </c>
      <c r="S63" s="312">
        <f t="shared" si="333"/>
        <v>0</v>
      </c>
      <c r="T63" s="105">
        <f t="shared" si="356"/>
        <v>0</v>
      </c>
      <c r="U63" s="108">
        <f t="shared" si="357"/>
        <v>0</v>
      </c>
      <c r="V63" s="102">
        <f t="shared" si="358"/>
        <v>0</v>
      </c>
      <c r="W63" s="103">
        <v>0</v>
      </c>
      <c r="X63" s="104">
        <v>0</v>
      </c>
      <c r="Y63" s="105">
        <f t="shared" si="359"/>
        <v>0</v>
      </c>
      <c r="Z63" s="312">
        <v>0</v>
      </c>
      <c r="AA63" s="107">
        <f t="shared" si="360"/>
        <v>0</v>
      </c>
      <c r="AB63" s="312">
        <v>0</v>
      </c>
      <c r="AC63" s="105">
        <f t="shared" si="361"/>
        <v>0</v>
      </c>
      <c r="AD63" s="108">
        <f t="shared" si="362"/>
        <v>0</v>
      </c>
      <c r="AE63" s="102">
        <f t="shared" si="363"/>
        <v>0</v>
      </c>
      <c r="AF63" s="103">
        <v>0</v>
      </c>
      <c r="AG63" s="104">
        <f t="shared" si="336"/>
        <v>0</v>
      </c>
      <c r="AH63" s="105">
        <f t="shared" si="337"/>
        <v>0</v>
      </c>
      <c r="AI63" s="195">
        <f t="shared" si="338"/>
        <v>0</v>
      </c>
      <c r="AJ63" s="107">
        <f t="shared" si="339"/>
        <v>0</v>
      </c>
      <c r="AK63" s="195">
        <f t="shared" si="340"/>
        <v>0</v>
      </c>
      <c r="AL63" s="105">
        <f t="shared" si="364"/>
        <v>0</v>
      </c>
      <c r="AM63" s="108">
        <f t="shared" si="365"/>
        <v>0</v>
      </c>
    </row>
    <row r="64" spans="1:39" s="98" customFormat="1" ht="33.75" customHeight="1">
      <c r="A64" s="392"/>
      <c r="B64" s="100" t="s">
        <v>254</v>
      </c>
      <c r="C64" s="101" t="s">
        <v>261</v>
      </c>
      <c r="D64" s="102">
        <f t="shared" ref="D64" si="367">E64/744</f>
        <v>0</v>
      </c>
      <c r="E64" s="103">
        <v>0</v>
      </c>
      <c r="F64" s="104">
        <v>0</v>
      </c>
      <c r="G64" s="105">
        <f t="shared" si="351"/>
        <v>0</v>
      </c>
      <c r="H64" s="312">
        <v>0</v>
      </c>
      <c r="I64" s="107">
        <f t="shared" si="352"/>
        <v>0</v>
      </c>
      <c r="J64" s="141">
        <v>0</v>
      </c>
      <c r="K64" s="105">
        <f t="shared" si="353"/>
        <v>0</v>
      </c>
      <c r="L64" s="108">
        <f t="shared" si="354"/>
        <v>0</v>
      </c>
      <c r="M64" s="102">
        <f t="shared" si="355"/>
        <v>0</v>
      </c>
      <c r="N64" s="103">
        <v>0</v>
      </c>
      <c r="O64" s="104">
        <f t="shared" si="329"/>
        <v>0</v>
      </c>
      <c r="P64" s="105">
        <f t="shared" si="330"/>
        <v>0</v>
      </c>
      <c r="Q64" s="312">
        <f t="shared" si="331"/>
        <v>0</v>
      </c>
      <c r="R64" s="107">
        <f t="shared" si="332"/>
        <v>0</v>
      </c>
      <c r="S64" s="312">
        <f t="shared" si="333"/>
        <v>0</v>
      </c>
      <c r="T64" s="105">
        <f t="shared" si="356"/>
        <v>0</v>
      </c>
      <c r="U64" s="108">
        <f t="shared" si="357"/>
        <v>0</v>
      </c>
      <c r="V64" s="102">
        <f>W64/720</f>
        <v>1.4252500000000001</v>
      </c>
      <c r="W64" s="103">
        <v>1026.18</v>
      </c>
      <c r="X64" s="104">
        <v>0</v>
      </c>
      <c r="Y64" s="105">
        <f t="shared" si="359"/>
        <v>0</v>
      </c>
      <c r="Z64" s="312">
        <v>0</v>
      </c>
      <c r="AA64" s="107">
        <f t="shared" si="360"/>
        <v>0</v>
      </c>
      <c r="AB64" s="312">
        <v>0</v>
      </c>
      <c r="AC64" s="105">
        <f t="shared" si="361"/>
        <v>0</v>
      </c>
      <c r="AD64" s="108">
        <f t="shared" si="362"/>
        <v>0</v>
      </c>
      <c r="AE64" s="102">
        <f t="shared" si="363"/>
        <v>0</v>
      </c>
      <c r="AF64" s="103">
        <v>0</v>
      </c>
      <c r="AG64" s="104">
        <f t="shared" si="336"/>
        <v>0</v>
      </c>
      <c r="AH64" s="105">
        <f t="shared" si="337"/>
        <v>0</v>
      </c>
      <c r="AI64" s="228">
        <f t="shared" si="338"/>
        <v>0</v>
      </c>
      <c r="AJ64" s="107">
        <f t="shared" si="339"/>
        <v>0</v>
      </c>
      <c r="AK64" s="228">
        <f t="shared" si="340"/>
        <v>0</v>
      </c>
      <c r="AL64" s="105">
        <f t="shared" si="364"/>
        <v>0</v>
      </c>
      <c r="AM64" s="108">
        <f t="shared" si="365"/>
        <v>0</v>
      </c>
    </row>
    <row r="65" spans="1:39" s="98" customFormat="1" ht="33.75" customHeight="1">
      <c r="A65" s="392"/>
      <c r="B65" s="100" t="s">
        <v>260</v>
      </c>
      <c r="C65" s="101" t="s">
        <v>290</v>
      </c>
      <c r="D65" s="102">
        <f t="shared" ref="D65" si="368">E65/720</f>
        <v>0.12788888888888891</v>
      </c>
      <c r="E65" s="103">
        <v>92.080000000000013</v>
      </c>
      <c r="F65" s="104">
        <v>0</v>
      </c>
      <c r="G65" s="105">
        <f t="shared" si="351"/>
        <v>0</v>
      </c>
      <c r="H65" s="312">
        <v>0</v>
      </c>
      <c r="I65" s="107">
        <f t="shared" si="352"/>
        <v>0</v>
      </c>
      <c r="J65" s="102">
        <v>0</v>
      </c>
      <c r="K65" s="105">
        <f t="shared" si="353"/>
        <v>0</v>
      </c>
      <c r="L65" s="108">
        <f t="shared" si="354"/>
        <v>0</v>
      </c>
      <c r="M65" s="102">
        <f t="shared" si="355"/>
        <v>0</v>
      </c>
      <c r="N65" s="103">
        <v>0</v>
      </c>
      <c r="O65" s="104">
        <f t="shared" ref="O65" si="369">F65</f>
        <v>0</v>
      </c>
      <c r="P65" s="105">
        <f t="shared" ref="P65" si="370">O65*M65/1000</f>
        <v>0</v>
      </c>
      <c r="Q65" s="312">
        <f t="shared" ref="Q65" si="371">H65</f>
        <v>0</v>
      </c>
      <c r="R65" s="107">
        <f t="shared" ref="R65" si="372">N65*Q65/1000</f>
        <v>0</v>
      </c>
      <c r="S65" s="312">
        <f t="shared" ref="S65" si="373">J65</f>
        <v>0</v>
      </c>
      <c r="T65" s="105">
        <f t="shared" si="356"/>
        <v>0</v>
      </c>
      <c r="U65" s="108">
        <f t="shared" si="357"/>
        <v>0</v>
      </c>
      <c r="V65" s="102">
        <f t="shared" ref="V65" si="374">W65/720</f>
        <v>0</v>
      </c>
      <c r="W65" s="103">
        <v>0</v>
      </c>
      <c r="X65" s="104">
        <v>0</v>
      </c>
      <c r="Y65" s="105">
        <f t="shared" si="359"/>
        <v>0</v>
      </c>
      <c r="Z65" s="312">
        <v>0</v>
      </c>
      <c r="AA65" s="107">
        <f t="shared" si="360"/>
        <v>0</v>
      </c>
      <c r="AB65" s="312">
        <v>0</v>
      </c>
      <c r="AC65" s="105">
        <f t="shared" si="361"/>
        <v>0</v>
      </c>
      <c r="AD65" s="108">
        <f t="shared" si="362"/>
        <v>0</v>
      </c>
      <c r="AE65" s="102">
        <f t="shared" si="363"/>
        <v>0</v>
      </c>
      <c r="AF65" s="103">
        <v>0</v>
      </c>
      <c r="AG65" s="104">
        <f t="shared" ref="AG65" si="375">X65</f>
        <v>0</v>
      </c>
      <c r="AH65" s="105">
        <f t="shared" ref="AH65" si="376">AG65*AE65/1000</f>
        <v>0</v>
      </c>
      <c r="AI65" s="282">
        <f t="shared" ref="AI65" si="377">Z65</f>
        <v>0</v>
      </c>
      <c r="AJ65" s="107">
        <f t="shared" ref="AJ65" si="378">AF65*AI65/1000</f>
        <v>0</v>
      </c>
      <c r="AK65" s="282">
        <f t="shared" ref="AK65" si="379">AB65</f>
        <v>0</v>
      </c>
      <c r="AL65" s="105">
        <f t="shared" si="364"/>
        <v>0</v>
      </c>
      <c r="AM65" s="108">
        <f t="shared" si="365"/>
        <v>0</v>
      </c>
    </row>
    <row r="66" spans="1:39" s="98" customFormat="1" ht="33.75" customHeight="1">
      <c r="A66" s="393"/>
      <c r="B66" s="100" t="s">
        <v>187</v>
      </c>
      <c r="C66" s="101" t="s">
        <v>291</v>
      </c>
      <c r="D66" s="102">
        <f t="shared" si="326"/>
        <v>1.3765277777777777E-2</v>
      </c>
      <c r="E66" s="103">
        <v>9.9109999999999996</v>
      </c>
      <c r="F66" s="104">
        <v>0</v>
      </c>
      <c r="G66" s="105">
        <f t="shared" si="341"/>
        <v>0</v>
      </c>
      <c r="H66" s="312">
        <v>0</v>
      </c>
      <c r="I66" s="107">
        <f t="shared" si="342"/>
        <v>0</v>
      </c>
      <c r="J66" s="102">
        <v>0</v>
      </c>
      <c r="K66" s="105">
        <f t="shared" si="353"/>
        <v>0</v>
      </c>
      <c r="L66" s="108">
        <f t="shared" si="19"/>
        <v>0</v>
      </c>
      <c r="M66" s="102">
        <f t="shared" ref="M66" si="380">N66/744</f>
        <v>0</v>
      </c>
      <c r="N66" s="103">
        <v>0</v>
      </c>
      <c r="O66" s="104">
        <f t="shared" si="329"/>
        <v>0</v>
      </c>
      <c r="P66" s="105">
        <f t="shared" si="330"/>
        <v>0</v>
      </c>
      <c r="Q66" s="312">
        <f t="shared" si="331"/>
        <v>0</v>
      </c>
      <c r="R66" s="107">
        <f t="shared" si="332"/>
        <v>0</v>
      </c>
      <c r="S66" s="312">
        <f t="shared" si="333"/>
        <v>0</v>
      </c>
      <c r="T66" s="105">
        <f t="shared" si="344"/>
        <v>0</v>
      </c>
      <c r="U66" s="108">
        <f t="shared" si="345"/>
        <v>0</v>
      </c>
      <c r="V66" s="102">
        <f t="shared" si="334"/>
        <v>0.22750000000000001</v>
      </c>
      <c r="W66" s="103">
        <v>163.80000000000001</v>
      </c>
      <c r="X66" s="104">
        <v>0</v>
      </c>
      <c r="Y66" s="105">
        <f t="shared" si="346"/>
        <v>0</v>
      </c>
      <c r="Z66" s="312">
        <v>0</v>
      </c>
      <c r="AA66" s="107">
        <f t="shared" si="347"/>
        <v>0</v>
      </c>
      <c r="AB66" s="312">
        <v>0</v>
      </c>
      <c r="AC66" s="105">
        <f t="shared" si="32"/>
        <v>0</v>
      </c>
      <c r="AD66" s="108">
        <f t="shared" si="22"/>
        <v>0</v>
      </c>
      <c r="AE66" s="102">
        <f t="shared" ref="AE66" si="381">AF66/744</f>
        <v>0</v>
      </c>
      <c r="AF66" s="103">
        <v>0</v>
      </c>
      <c r="AG66" s="104">
        <f t="shared" si="336"/>
        <v>0</v>
      </c>
      <c r="AH66" s="105">
        <f t="shared" si="337"/>
        <v>0</v>
      </c>
      <c r="AI66" s="106">
        <f t="shared" si="338"/>
        <v>0</v>
      </c>
      <c r="AJ66" s="107">
        <f t="shared" si="339"/>
        <v>0</v>
      </c>
      <c r="AK66" s="106">
        <f t="shared" si="340"/>
        <v>0</v>
      </c>
      <c r="AL66" s="105">
        <f t="shared" si="349"/>
        <v>0</v>
      </c>
      <c r="AM66" s="108">
        <f t="shared" si="350"/>
        <v>0</v>
      </c>
    </row>
    <row r="67" spans="1:39" s="98" customFormat="1" ht="33.6" customHeight="1">
      <c r="A67" s="391" t="s">
        <v>201</v>
      </c>
      <c r="B67" s="100" t="s">
        <v>154</v>
      </c>
      <c r="C67" s="101" t="s">
        <v>255</v>
      </c>
      <c r="D67" s="109">
        <f t="shared" ref="D67:D75" si="382">(D13+D22+D31+D40+D49+D58)/6</f>
        <v>1.3316677867383513</v>
      </c>
      <c r="E67" s="109">
        <f t="shared" ref="E67:U67" si="383">(E13+E22+E31+E40+E49+E58)</f>
        <v>5818.9369999999999</v>
      </c>
      <c r="F67" s="109">
        <f t="shared" si="383"/>
        <v>0</v>
      </c>
      <c r="G67" s="109">
        <f t="shared" si="383"/>
        <v>0</v>
      </c>
      <c r="H67" s="109">
        <f t="shared" si="383"/>
        <v>0</v>
      </c>
      <c r="I67" s="109">
        <f t="shared" si="383"/>
        <v>0</v>
      </c>
      <c r="J67" s="109">
        <f t="shared" si="383"/>
        <v>0</v>
      </c>
      <c r="K67" s="109">
        <f t="shared" si="383"/>
        <v>0</v>
      </c>
      <c r="L67" s="109">
        <f t="shared" si="383"/>
        <v>0</v>
      </c>
      <c r="M67" s="109">
        <f t="shared" si="383"/>
        <v>0</v>
      </c>
      <c r="N67" s="109">
        <f t="shared" si="383"/>
        <v>0</v>
      </c>
      <c r="O67" s="109">
        <f t="shared" si="383"/>
        <v>0</v>
      </c>
      <c r="P67" s="109">
        <f t="shared" si="383"/>
        <v>0</v>
      </c>
      <c r="Q67" s="109">
        <f t="shared" si="383"/>
        <v>0</v>
      </c>
      <c r="R67" s="109">
        <f t="shared" si="383"/>
        <v>0</v>
      </c>
      <c r="S67" s="109">
        <f t="shared" si="383"/>
        <v>0</v>
      </c>
      <c r="T67" s="109">
        <f t="shared" si="383"/>
        <v>0</v>
      </c>
      <c r="U67" s="109">
        <f t="shared" si="383"/>
        <v>0</v>
      </c>
      <c r="V67" s="109">
        <f>(V13+V22+V31+V40+V49+V58)/6</f>
        <v>1.0828684374098794</v>
      </c>
      <c r="W67" s="109">
        <f t="shared" ref="W67:AA75" si="384">(W13+W22+W31+W40+W49+W58)</f>
        <v>4737.4769999999999</v>
      </c>
      <c r="X67" s="109">
        <f t="shared" si="384"/>
        <v>0</v>
      </c>
      <c r="Y67" s="109">
        <f t="shared" si="384"/>
        <v>0</v>
      </c>
      <c r="Z67" s="109">
        <f t="shared" si="384"/>
        <v>0</v>
      </c>
      <c r="AA67" s="109">
        <f t="shared" si="384"/>
        <v>0</v>
      </c>
      <c r="AB67" s="109">
        <v>0</v>
      </c>
      <c r="AC67" s="109">
        <f t="shared" ref="AC67:AD75" si="385">(AC13+AC22+AC31+AC40+AC49+AC58)</f>
        <v>17477.831760000001</v>
      </c>
      <c r="AD67" s="109">
        <f t="shared" si="385"/>
        <v>17477.831760000001</v>
      </c>
      <c r="AE67" s="109">
        <f>(AE13+AE22+AE31+AE40+AE49+AE58)/6</f>
        <v>0</v>
      </c>
      <c r="AF67" s="109">
        <f>(AF13+AF22+AF31+AF40+AF49+AF58)</f>
        <v>0</v>
      </c>
      <c r="AG67" s="109">
        <v>0</v>
      </c>
      <c r="AH67" s="109">
        <f>(AH13+AH22+AH31+AH40+AH49+AH58)</f>
        <v>0</v>
      </c>
      <c r="AI67" s="109">
        <v>0</v>
      </c>
      <c r="AJ67" s="109">
        <f>(AJ13+AJ22+AJ31+AJ40+AJ49+AJ58)</f>
        <v>0</v>
      </c>
      <c r="AK67" s="109">
        <v>0</v>
      </c>
      <c r="AL67" s="109">
        <f>(AL13+AL22+AL31+AL40+AL49+AL58)</f>
        <v>0</v>
      </c>
      <c r="AM67" s="109">
        <f>(AM13+AM22+AM31+AM40+AM49+AM58)</f>
        <v>0</v>
      </c>
    </row>
    <row r="68" spans="1:39" s="98" customFormat="1" ht="33.75" customHeight="1">
      <c r="A68" s="394"/>
      <c r="B68" s="100" t="s">
        <v>143</v>
      </c>
      <c r="C68" s="101" t="s">
        <v>141</v>
      </c>
      <c r="D68" s="109">
        <f t="shared" si="382"/>
        <v>0</v>
      </c>
      <c r="E68" s="109">
        <f t="shared" ref="E68:U68" si="386">(E14+E23+E32+E41+E50+E59)</f>
        <v>0</v>
      </c>
      <c r="F68" s="109">
        <f t="shared" si="386"/>
        <v>0</v>
      </c>
      <c r="G68" s="109">
        <f t="shared" si="386"/>
        <v>0</v>
      </c>
      <c r="H68" s="109">
        <f t="shared" si="386"/>
        <v>0</v>
      </c>
      <c r="I68" s="109">
        <f t="shared" si="386"/>
        <v>0</v>
      </c>
      <c r="J68" s="109">
        <f t="shared" si="386"/>
        <v>0</v>
      </c>
      <c r="K68" s="109">
        <f t="shared" si="386"/>
        <v>0</v>
      </c>
      <c r="L68" s="109">
        <f t="shared" si="386"/>
        <v>0</v>
      </c>
      <c r="M68" s="109">
        <f t="shared" si="386"/>
        <v>0</v>
      </c>
      <c r="N68" s="109">
        <f t="shared" si="386"/>
        <v>0</v>
      </c>
      <c r="O68" s="109">
        <f t="shared" si="386"/>
        <v>0</v>
      </c>
      <c r="P68" s="109">
        <f t="shared" si="386"/>
        <v>0</v>
      </c>
      <c r="Q68" s="109">
        <f t="shared" si="386"/>
        <v>0</v>
      </c>
      <c r="R68" s="109">
        <f t="shared" si="386"/>
        <v>0</v>
      </c>
      <c r="S68" s="109">
        <f t="shared" si="386"/>
        <v>0</v>
      </c>
      <c r="T68" s="109">
        <f t="shared" si="386"/>
        <v>0</v>
      </c>
      <c r="U68" s="109">
        <f t="shared" si="386"/>
        <v>0</v>
      </c>
      <c r="V68" s="109">
        <f>(V14+V23+V32+V41+V50+V59)/2</f>
        <v>0</v>
      </c>
      <c r="W68" s="109">
        <f t="shared" si="384"/>
        <v>0</v>
      </c>
      <c r="X68" s="109">
        <f t="shared" si="384"/>
        <v>0</v>
      </c>
      <c r="Y68" s="109">
        <f t="shared" si="384"/>
        <v>0</v>
      </c>
      <c r="Z68" s="109">
        <f t="shared" si="384"/>
        <v>0</v>
      </c>
      <c r="AA68" s="109">
        <f t="shared" si="384"/>
        <v>0</v>
      </c>
      <c r="AB68" s="109">
        <v>0</v>
      </c>
      <c r="AC68" s="109">
        <f t="shared" si="385"/>
        <v>0</v>
      </c>
      <c r="AD68" s="109">
        <f t="shared" si="385"/>
        <v>0</v>
      </c>
      <c r="AE68" s="109">
        <f>(AE14+AE23+AE32+AE41+AE50+AE59)/6</f>
        <v>0</v>
      </c>
      <c r="AF68" s="109">
        <f>(AF14+AF23+AF32+AF41+AF50+AF59)</f>
        <v>0</v>
      </c>
      <c r="AG68" s="109">
        <v>0</v>
      </c>
      <c r="AH68" s="109">
        <f>(AH14+AH23+AH32+AH41+AH50+AH59)</f>
        <v>0</v>
      </c>
      <c r="AI68" s="109">
        <v>0</v>
      </c>
      <c r="AJ68" s="109">
        <f>(AJ14+AJ23+AJ32+AJ41+AJ50+AJ59)</f>
        <v>0</v>
      </c>
      <c r="AK68" s="109">
        <v>0</v>
      </c>
      <c r="AL68" s="109">
        <f>(AL14+AL23+AL32+AL41+AL50+AL59)</f>
        <v>0</v>
      </c>
      <c r="AM68" s="109">
        <f>(AM14+AM23+AM32+AM41+AM50+AM59)</f>
        <v>0</v>
      </c>
    </row>
    <row r="69" spans="1:39" s="98" customFormat="1" ht="33.75" customHeight="1">
      <c r="A69" s="394"/>
      <c r="B69" s="100" t="s">
        <v>144</v>
      </c>
      <c r="C69" s="101" t="s">
        <v>142</v>
      </c>
      <c r="D69" s="109">
        <f t="shared" si="382"/>
        <v>0.13609694413545917</v>
      </c>
      <c r="E69" s="109">
        <f t="shared" ref="E69:U69" si="387">(E15+E24+E33+E42+E51+E60)</f>
        <v>594.55600000000004</v>
      </c>
      <c r="F69" s="109">
        <f t="shared" si="387"/>
        <v>0</v>
      </c>
      <c r="G69" s="109">
        <f t="shared" si="387"/>
        <v>0</v>
      </c>
      <c r="H69" s="109">
        <f t="shared" si="387"/>
        <v>0</v>
      </c>
      <c r="I69" s="109">
        <f t="shared" si="387"/>
        <v>0</v>
      </c>
      <c r="J69" s="109">
        <f t="shared" si="387"/>
        <v>0</v>
      </c>
      <c r="K69" s="109">
        <f t="shared" si="387"/>
        <v>0</v>
      </c>
      <c r="L69" s="109">
        <f t="shared" si="387"/>
        <v>0</v>
      </c>
      <c r="M69" s="109">
        <f t="shared" si="387"/>
        <v>0</v>
      </c>
      <c r="N69" s="109">
        <f t="shared" si="387"/>
        <v>0</v>
      </c>
      <c r="O69" s="109">
        <f t="shared" si="387"/>
        <v>0</v>
      </c>
      <c r="P69" s="109">
        <f t="shared" si="387"/>
        <v>0</v>
      </c>
      <c r="Q69" s="109">
        <f t="shared" si="387"/>
        <v>0</v>
      </c>
      <c r="R69" s="109">
        <f t="shared" si="387"/>
        <v>0</v>
      </c>
      <c r="S69" s="109">
        <f t="shared" si="387"/>
        <v>0</v>
      </c>
      <c r="T69" s="109">
        <f t="shared" si="387"/>
        <v>0</v>
      </c>
      <c r="U69" s="109">
        <f t="shared" si="387"/>
        <v>0</v>
      </c>
      <c r="V69" s="109">
        <f>(V15+V24+V33+V42+V51+V60)</f>
        <v>0</v>
      </c>
      <c r="W69" s="109">
        <f t="shared" si="384"/>
        <v>0</v>
      </c>
      <c r="X69" s="109">
        <f t="shared" si="384"/>
        <v>0</v>
      </c>
      <c r="Y69" s="109">
        <f t="shared" si="384"/>
        <v>0</v>
      </c>
      <c r="Z69" s="109">
        <f t="shared" si="384"/>
        <v>0</v>
      </c>
      <c r="AA69" s="109">
        <f t="shared" si="384"/>
        <v>0</v>
      </c>
      <c r="AB69" s="109">
        <v>0</v>
      </c>
      <c r="AC69" s="109">
        <f t="shared" si="385"/>
        <v>0</v>
      </c>
      <c r="AD69" s="109">
        <f t="shared" si="385"/>
        <v>0</v>
      </c>
      <c r="AE69" s="102">
        <f t="shared" ref="AE69" si="388">AF69/672</f>
        <v>0</v>
      </c>
      <c r="AF69" s="103">
        <v>0</v>
      </c>
      <c r="AG69" s="104">
        <f>X69</f>
        <v>0</v>
      </c>
      <c r="AH69" s="105">
        <f>AG69*AE69/1000</f>
        <v>0</v>
      </c>
      <c r="AI69" s="312">
        <f>Z69</f>
        <v>0</v>
      </c>
      <c r="AJ69" s="107">
        <f>AF69*AI69/1000</f>
        <v>0</v>
      </c>
      <c r="AK69" s="312">
        <f>AB69</f>
        <v>0</v>
      </c>
      <c r="AL69" s="105">
        <f t="shared" ref="AL69:AL75" si="389">ROUND((AK69*AF69)*1.18,2)/1000</f>
        <v>0</v>
      </c>
      <c r="AM69" s="108">
        <f t="shared" ref="AM69:AM75" si="390">AL69</f>
        <v>0</v>
      </c>
    </row>
    <row r="70" spans="1:39" s="98" customFormat="1" ht="33.75" customHeight="1">
      <c r="A70" s="394"/>
      <c r="B70" s="100" t="s">
        <v>145</v>
      </c>
      <c r="C70" s="101" t="s">
        <v>204</v>
      </c>
      <c r="D70" s="109">
        <f t="shared" si="382"/>
        <v>1.1095168935133688</v>
      </c>
      <c r="E70" s="109">
        <f t="shared" ref="E70:U70" si="391">(E16+E25+E34+E43+E52+E61)</f>
        <v>4842.8229999999994</v>
      </c>
      <c r="F70" s="109">
        <f t="shared" si="391"/>
        <v>0</v>
      </c>
      <c r="G70" s="109">
        <f t="shared" si="391"/>
        <v>0</v>
      </c>
      <c r="H70" s="109">
        <f t="shared" si="391"/>
        <v>0</v>
      </c>
      <c r="I70" s="109">
        <f t="shared" si="391"/>
        <v>0</v>
      </c>
      <c r="J70" s="109">
        <f t="shared" si="391"/>
        <v>0</v>
      </c>
      <c r="K70" s="109">
        <f t="shared" si="391"/>
        <v>0</v>
      </c>
      <c r="L70" s="109">
        <f t="shared" si="391"/>
        <v>0</v>
      </c>
      <c r="M70" s="109">
        <f t="shared" si="391"/>
        <v>0</v>
      </c>
      <c r="N70" s="109">
        <f t="shared" si="391"/>
        <v>0</v>
      </c>
      <c r="O70" s="109">
        <f t="shared" si="391"/>
        <v>0</v>
      </c>
      <c r="P70" s="109">
        <f t="shared" si="391"/>
        <v>0</v>
      </c>
      <c r="Q70" s="109">
        <f t="shared" si="391"/>
        <v>0</v>
      </c>
      <c r="R70" s="109">
        <f t="shared" si="391"/>
        <v>0</v>
      </c>
      <c r="S70" s="109">
        <f t="shared" si="391"/>
        <v>0</v>
      </c>
      <c r="T70" s="109">
        <f t="shared" si="391"/>
        <v>0</v>
      </c>
      <c r="U70" s="109">
        <f t="shared" si="391"/>
        <v>0</v>
      </c>
      <c r="V70" s="109">
        <f>(V16+V25+V34+V43+V52+V61)/6-0.001</f>
        <v>2.5999208941004408</v>
      </c>
      <c r="W70" s="109">
        <f t="shared" si="384"/>
        <v>11354.377</v>
      </c>
      <c r="X70" s="109">
        <f t="shared" si="384"/>
        <v>0</v>
      </c>
      <c r="Y70" s="109">
        <f t="shared" si="384"/>
        <v>0</v>
      </c>
      <c r="Z70" s="109">
        <f t="shared" si="384"/>
        <v>0</v>
      </c>
      <c r="AA70" s="109">
        <f t="shared" si="384"/>
        <v>0</v>
      </c>
      <c r="AB70" s="109">
        <v>0</v>
      </c>
      <c r="AC70" s="109">
        <f t="shared" si="385"/>
        <v>0</v>
      </c>
      <c r="AD70" s="109">
        <f t="shared" si="385"/>
        <v>0</v>
      </c>
      <c r="AE70" s="102">
        <f t="shared" ref="AE70:AE74" si="392">AF70/744</f>
        <v>0</v>
      </c>
      <c r="AF70" s="103">
        <v>0</v>
      </c>
      <c r="AG70" s="104">
        <f>X70</f>
        <v>0</v>
      </c>
      <c r="AH70" s="105">
        <f>AG70*AE70/1000</f>
        <v>0</v>
      </c>
      <c r="AI70" s="312">
        <f>Z70</f>
        <v>0</v>
      </c>
      <c r="AJ70" s="107">
        <f>AF70*AI70/1000</f>
        <v>0</v>
      </c>
      <c r="AK70" s="312">
        <f>AB70</f>
        <v>0</v>
      </c>
      <c r="AL70" s="105">
        <f t="shared" ref="AL70:AL74" si="393">ROUND((AK70*AF70)*1.18,2)/1000</f>
        <v>0</v>
      </c>
      <c r="AM70" s="108">
        <f t="shared" ref="AM70:AM74" si="394">AL70</f>
        <v>0</v>
      </c>
    </row>
    <row r="71" spans="1:39" s="98" customFormat="1" ht="33.75" customHeight="1">
      <c r="A71" s="394"/>
      <c r="B71" s="100" t="s">
        <v>243</v>
      </c>
      <c r="C71" s="101" t="s">
        <v>244</v>
      </c>
      <c r="D71" s="109">
        <f>(D17+D26+D35+D44+D53+D62)/6-0.001</f>
        <v>3.474659343715239E-2</v>
      </c>
      <c r="E71" s="109">
        <f t="shared" ref="E71:U71" si="395">(E17+E26+E35+E44+E53+E62)</f>
        <v>156.24</v>
      </c>
      <c r="F71" s="109">
        <f t="shared" si="395"/>
        <v>0</v>
      </c>
      <c r="G71" s="109">
        <f t="shared" si="395"/>
        <v>0</v>
      </c>
      <c r="H71" s="109">
        <f t="shared" si="395"/>
        <v>0</v>
      </c>
      <c r="I71" s="109">
        <f t="shared" si="395"/>
        <v>0</v>
      </c>
      <c r="J71" s="109">
        <f t="shared" si="395"/>
        <v>0</v>
      </c>
      <c r="K71" s="109">
        <f t="shared" si="395"/>
        <v>0</v>
      </c>
      <c r="L71" s="109">
        <f t="shared" si="395"/>
        <v>0</v>
      </c>
      <c r="M71" s="109">
        <f t="shared" si="395"/>
        <v>0</v>
      </c>
      <c r="N71" s="109">
        <f t="shared" si="395"/>
        <v>0</v>
      </c>
      <c r="O71" s="109">
        <f t="shared" si="395"/>
        <v>0</v>
      </c>
      <c r="P71" s="109">
        <f t="shared" si="395"/>
        <v>0</v>
      </c>
      <c r="Q71" s="109">
        <f t="shared" si="395"/>
        <v>0</v>
      </c>
      <c r="R71" s="109">
        <f t="shared" si="395"/>
        <v>0</v>
      </c>
      <c r="S71" s="109">
        <f t="shared" si="395"/>
        <v>0</v>
      </c>
      <c r="T71" s="109">
        <f t="shared" si="395"/>
        <v>0</v>
      </c>
      <c r="U71" s="109">
        <f t="shared" si="395"/>
        <v>0</v>
      </c>
      <c r="V71" s="109">
        <f t="shared" ref="V71:V75" si="396">(V17+V26+V35+V44+V53+V62)/6</f>
        <v>0</v>
      </c>
      <c r="W71" s="109">
        <f t="shared" si="384"/>
        <v>0</v>
      </c>
      <c r="X71" s="109">
        <f t="shared" si="384"/>
        <v>0</v>
      </c>
      <c r="Y71" s="109">
        <f t="shared" si="384"/>
        <v>0</v>
      </c>
      <c r="Z71" s="109">
        <f t="shared" si="384"/>
        <v>0</v>
      </c>
      <c r="AA71" s="109">
        <f t="shared" si="384"/>
        <v>0</v>
      </c>
      <c r="AB71" s="109">
        <v>0</v>
      </c>
      <c r="AC71" s="109">
        <f t="shared" si="385"/>
        <v>0</v>
      </c>
      <c r="AD71" s="109">
        <f t="shared" si="385"/>
        <v>0</v>
      </c>
      <c r="AE71" s="102">
        <f t="shared" si="392"/>
        <v>0</v>
      </c>
      <c r="AF71" s="103">
        <v>0</v>
      </c>
      <c r="AG71" s="104">
        <f>X71</f>
        <v>0</v>
      </c>
      <c r="AH71" s="105">
        <f>AG71*AE71/1000</f>
        <v>0</v>
      </c>
      <c r="AI71" s="312">
        <f>Z71</f>
        <v>0</v>
      </c>
      <c r="AJ71" s="107">
        <f>AF71*AI71/1000</f>
        <v>0</v>
      </c>
      <c r="AK71" s="312">
        <f>AB71</f>
        <v>0</v>
      </c>
      <c r="AL71" s="105">
        <f t="shared" si="393"/>
        <v>0</v>
      </c>
      <c r="AM71" s="108">
        <f t="shared" si="394"/>
        <v>0</v>
      </c>
    </row>
    <row r="72" spans="1:39" s="98" customFormat="1" ht="33.75" customHeight="1">
      <c r="A72" s="394"/>
      <c r="B72" s="100" t="s">
        <v>251</v>
      </c>
      <c r="C72" s="101" t="s">
        <v>252</v>
      </c>
      <c r="D72" s="109">
        <f t="shared" si="382"/>
        <v>0</v>
      </c>
      <c r="E72" s="109">
        <f t="shared" ref="E72:U72" si="397">(E18+E27+E36+E45+E54+E63)</f>
        <v>0</v>
      </c>
      <c r="F72" s="109">
        <f t="shared" si="397"/>
        <v>0</v>
      </c>
      <c r="G72" s="109">
        <f t="shared" si="397"/>
        <v>0</v>
      </c>
      <c r="H72" s="109">
        <f t="shared" si="397"/>
        <v>0</v>
      </c>
      <c r="I72" s="109">
        <f t="shared" si="397"/>
        <v>0</v>
      </c>
      <c r="J72" s="109">
        <f t="shared" si="397"/>
        <v>0</v>
      </c>
      <c r="K72" s="109">
        <f t="shared" si="397"/>
        <v>0</v>
      </c>
      <c r="L72" s="109">
        <f t="shared" si="397"/>
        <v>0</v>
      </c>
      <c r="M72" s="109">
        <f t="shared" si="397"/>
        <v>0</v>
      </c>
      <c r="N72" s="109">
        <f t="shared" si="397"/>
        <v>0</v>
      </c>
      <c r="O72" s="109">
        <f t="shared" si="397"/>
        <v>0</v>
      </c>
      <c r="P72" s="109">
        <f t="shared" si="397"/>
        <v>0</v>
      </c>
      <c r="Q72" s="109">
        <f t="shared" si="397"/>
        <v>0</v>
      </c>
      <c r="R72" s="109">
        <f t="shared" si="397"/>
        <v>0</v>
      </c>
      <c r="S72" s="109">
        <f t="shared" si="397"/>
        <v>0</v>
      </c>
      <c r="T72" s="109">
        <f t="shared" si="397"/>
        <v>0</v>
      </c>
      <c r="U72" s="109">
        <f t="shared" si="397"/>
        <v>0</v>
      </c>
      <c r="V72" s="109">
        <f t="shared" si="396"/>
        <v>0</v>
      </c>
      <c r="W72" s="109">
        <f t="shared" si="384"/>
        <v>0</v>
      </c>
      <c r="X72" s="109">
        <f t="shared" si="384"/>
        <v>0</v>
      </c>
      <c r="Y72" s="109">
        <f t="shared" si="384"/>
        <v>0</v>
      </c>
      <c r="Z72" s="109">
        <f t="shared" si="384"/>
        <v>0</v>
      </c>
      <c r="AA72" s="109">
        <f t="shared" si="384"/>
        <v>0</v>
      </c>
      <c r="AB72" s="109">
        <v>0</v>
      </c>
      <c r="AC72" s="109">
        <f t="shared" si="385"/>
        <v>0</v>
      </c>
      <c r="AD72" s="109">
        <f t="shared" si="385"/>
        <v>0</v>
      </c>
      <c r="AE72" s="102">
        <f t="shared" si="392"/>
        <v>0</v>
      </c>
      <c r="AF72" s="103">
        <v>0</v>
      </c>
      <c r="AG72" s="104">
        <f>X72</f>
        <v>0</v>
      </c>
      <c r="AH72" s="105">
        <f>AG72*AE72/1000</f>
        <v>0</v>
      </c>
      <c r="AI72" s="312">
        <f>Z72</f>
        <v>0</v>
      </c>
      <c r="AJ72" s="107">
        <f>AF72*AI72/1000</f>
        <v>0</v>
      </c>
      <c r="AK72" s="312">
        <f>AB72</f>
        <v>0</v>
      </c>
      <c r="AL72" s="105">
        <f t="shared" si="393"/>
        <v>0</v>
      </c>
      <c r="AM72" s="108">
        <f t="shared" si="394"/>
        <v>0</v>
      </c>
    </row>
    <row r="73" spans="1:39" s="98" customFormat="1" ht="33.75" customHeight="1">
      <c r="A73" s="394"/>
      <c r="B73" s="100" t="s">
        <v>254</v>
      </c>
      <c r="C73" s="101" t="s">
        <v>261</v>
      </c>
      <c r="D73" s="109">
        <f t="shared" si="382"/>
        <v>0</v>
      </c>
      <c r="E73" s="109">
        <f t="shared" ref="E73:U73" si="398">(E19+E28+E37+E46+E55+E64)</f>
        <v>0</v>
      </c>
      <c r="F73" s="109">
        <f t="shared" si="398"/>
        <v>0</v>
      </c>
      <c r="G73" s="109">
        <f t="shared" si="398"/>
        <v>0</v>
      </c>
      <c r="H73" s="109">
        <f t="shared" si="398"/>
        <v>0</v>
      </c>
      <c r="I73" s="109">
        <f t="shared" si="398"/>
        <v>0</v>
      </c>
      <c r="J73" s="109">
        <f t="shared" si="398"/>
        <v>0</v>
      </c>
      <c r="K73" s="109">
        <f t="shared" si="398"/>
        <v>0</v>
      </c>
      <c r="L73" s="109">
        <f t="shared" si="398"/>
        <v>0</v>
      </c>
      <c r="M73" s="109">
        <f t="shared" si="398"/>
        <v>0</v>
      </c>
      <c r="N73" s="109">
        <f t="shared" si="398"/>
        <v>0</v>
      </c>
      <c r="O73" s="109">
        <f t="shared" si="398"/>
        <v>0</v>
      </c>
      <c r="P73" s="109">
        <f t="shared" si="398"/>
        <v>0</v>
      </c>
      <c r="Q73" s="109">
        <f t="shared" si="398"/>
        <v>0</v>
      </c>
      <c r="R73" s="109">
        <f t="shared" si="398"/>
        <v>0</v>
      </c>
      <c r="S73" s="109">
        <f t="shared" si="398"/>
        <v>0</v>
      </c>
      <c r="T73" s="109">
        <f t="shared" si="398"/>
        <v>0</v>
      </c>
      <c r="U73" s="109">
        <f t="shared" si="398"/>
        <v>0</v>
      </c>
      <c r="V73" s="109">
        <f t="shared" si="396"/>
        <v>1.6365277777777776</v>
      </c>
      <c r="W73" s="109">
        <f t="shared" si="384"/>
        <v>7085.76</v>
      </c>
      <c r="X73" s="109">
        <f t="shared" si="384"/>
        <v>0</v>
      </c>
      <c r="Y73" s="109">
        <f t="shared" si="384"/>
        <v>0</v>
      </c>
      <c r="Z73" s="109">
        <f t="shared" si="384"/>
        <v>0</v>
      </c>
      <c r="AA73" s="109">
        <f t="shared" si="384"/>
        <v>0</v>
      </c>
      <c r="AB73" s="109">
        <v>0</v>
      </c>
      <c r="AC73" s="109">
        <f t="shared" si="385"/>
        <v>0</v>
      </c>
      <c r="AD73" s="109">
        <f t="shared" si="385"/>
        <v>0</v>
      </c>
      <c r="AE73" s="102">
        <f t="shared" si="392"/>
        <v>0</v>
      </c>
      <c r="AF73" s="103">
        <v>0</v>
      </c>
      <c r="AG73" s="104">
        <f t="shared" ref="AG73" si="399">X73</f>
        <v>0</v>
      </c>
      <c r="AH73" s="105">
        <f t="shared" ref="AH73" si="400">AG73*AE73/1000</f>
        <v>0</v>
      </c>
      <c r="AI73" s="312">
        <f t="shared" ref="AI73" si="401">Z73</f>
        <v>0</v>
      </c>
      <c r="AJ73" s="107">
        <f t="shared" ref="AJ73" si="402">AF73*AI73/1000</f>
        <v>0</v>
      </c>
      <c r="AK73" s="312">
        <f t="shared" ref="AK73" si="403">AB73</f>
        <v>0</v>
      </c>
      <c r="AL73" s="105">
        <f t="shared" si="393"/>
        <v>0</v>
      </c>
      <c r="AM73" s="108">
        <f t="shared" si="394"/>
        <v>0</v>
      </c>
    </row>
    <row r="74" spans="1:39" s="98" customFormat="1" ht="33.75" customHeight="1">
      <c r="A74" s="394"/>
      <c r="B74" s="100" t="s">
        <v>260</v>
      </c>
      <c r="C74" s="101" t="s">
        <v>290</v>
      </c>
      <c r="D74" s="109">
        <f>(D20+D29+D38+D47+D56+D65)/6+0.001</f>
        <v>0.15229079429819145</v>
      </c>
      <c r="E74" s="109">
        <f t="shared" ref="E74:U74" si="404">(E20+E29+E38+E47+E56+E65)</f>
        <v>661.35</v>
      </c>
      <c r="F74" s="109">
        <f t="shared" si="404"/>
        <v>0</v>
      </c>
      <c r="G74" s="109">
        <f t="shared" si="404"/>
        <v>0</v>
      </c>
      <c r="H74" s="109">
        <f t="shared" si="404"/>
        <v>0</v>
      </c>
      <c r="I74" s="109">
        <f t="shared" si="404"/>
        <v>0</v>
      </c>
      <c r="J74" s="109">
        <f t="shared" si="404"/>
        <v>0</v>
      </c>
      <c r="K74" s="109">
        <f t="shared" si="404"/>
        <v>0</v>
      </c>
      <c r="L74" s="109">
        <f t="shared" si="404"/>
        <v>0</v>
      </c>
      <c r="M74" s="109">
        <f t="shared" si="404"/>
        <v>0</v>
      </c>
      <c r="N74" s="109">
        <f t="shared" si="404"/>
        <v>0</v>
      </c>
      <c r="O74" s="109">
        <f t="shared" si="404"/>
        <v>0</v>
      </c>
      <c r="P74" s="109">
        <f t="shared" si="404"/>
        <v>0</v>
      </c>
      <c r="Q74" s="109">
        <f t="shared" si="404"/>
        <v>0</v>
      </c>
      <c r="R74" s="109">
        <f t="shared" si="404"/>
        <v>0</v>
      </c>
      <c r="S74" s="109">
        <f t="shared" si="404"/>
        <v>0</v>
      </c>
      <c r="T74" s="109">
        <f t="shared" si="404"/>
        <v>0</v>
      </c>
      <c r="U74" s="109">
        <f t="shared" si="404"/>
        <v>0</v>
      </c>
      <c r="V74" s="109">
        <f t="shared" si="396"/>
        <v>0</v>
      </c>
      <c r="W74" s="109">
        <f t="shared" si="384"/>
        <v>0</v>
      </c>
      <c r="X74" s="109">
        <f t="shared" si="384"/>
        <v>0</v>
      </c>
      <c r="Y74" s="109">
        <f t="shared" si="384"/>
        <v>0</v>
      </c>
      <c r="Z74" s="109">
        <f t="shared" si="384"/>
        <v>0</v>
      </c>
      <c r="AA74" s="109">
        <f t="shared" si="384"/>
        <v>0</v>
      </c>
      <c r="AB74" s="109">
        <v>2</v>
      </c>
      <c r="AC74" s="109">
        <f t="shared" si="385"/>
        <v>0</v>
      </c>
      <c r="AD74" s="109">
        <f t="shared" si="385"/>
        <v>0</v>
      </c>
      <c r="AE74" s="102">
        <f t="shared" si="392"/>
        <v>0</v>
      </c>
      <c r="AF74" s="103">
        <v>0</v>
      </c>
      <c r="AG74" s="104">
        <f>X74</f>
        <v>0</v>
      </c>
      <c r="AH74" s="105">
        <f>AG74*AE74/1000</f>
        <v>0</v>
      </c>
      <c r="AI74" s="312">
        <f>Z74</f>
        <v>0</v>
      </c>
      <c r="AJ74" s="107">
        <f>AF74*AI74/1000</f>
        <v>0</v>
      </c>
      <c r="AK74" s="312">
        <f>AB74</f>
        <v>2</v>
      </c>
      <c r="AL74" s="105">
        <f t="shared" si="393"/>
        <v>0</v>
      </c>
      <c r="AM74" s="108">
        <f t="shared" si="394"/>
        <v>0</v>
      </c>
    </row>
    <row r="75" spans="1:39" s="98" customFormat="1" ht="33.75" customHeight="1">
      <c r="A75" s="395"/>
      <c r="B75" s="100" t="s">
        <v>187</v>
      </c>
      <c r="C75" s="101" t="s">
        <v>291</v>
      </c>
      <c r="D75" s="109">
        <f t="shared" si="382"/>
        <v>1.6628156027273102E-2</v>
      </c>
      <c r="E75" s="109">
        <f t="shared" ref="E75:U75" si="405">(E21+E30+E39+E48+E57+E66)</f>
        <v>72.484999999999999</v>
      </c>
      <c r="F75" s="109">
        <f t="shared" si="405"/>
        <v>0</v>
      </c>
      <c r="G75" s="109">
        <f t="shared" si="405"/>
        <v>0</v>
      </c>
      <c r="H75" s="109">
        <f t="shared" si="405"/>
        <v>0</v>
      </c>
      <c r="I75" s="109">
        <f t="shared" si="405"/>
        <v>0</v>
      </c>
      <c r="J75" s="109">
        <f t="shared" si="405"/>
        <v>0</v>
      </c>
      <c r="K75" s="109">
        <f t="shared" si="405"/>
        <v>0</v>
      </c>
      <c r="L75" s="109">
        <f t="shared" si="405"/>
        <v>0</v>
      </c>
      <c r="M75" s="109">
        <f t="shared" si="405"/>
        <v>0</v>
      </c>
      <c r="N75" s="109">
        <f t="shared" si="405"/>
        <v>0</v>
      </c>
      <c r="O75" s="109">
        <f t="shared" si="405"/>
        <v>0</v>
      </c>
      <c r="P75" s="109">
        <f t="shared" si="405"/>
        <v>0</v>
      </c>
      <c r="Q75" s="109">
        <f t="shared" si="405"/>
        <v>0</v>
      </c>
      <c r="R75" s="109">
        <f t="shared" si="405"/>
        <v>0</v>
      </c>
      <c r="S75" s="109">
        <f t="shared" si="405"/>
        <v>0</v>
      </c>
      <c r="T75" s="109">
        <f t="shared" si="405"/>
        <v>0</v>
      </c>
      <c r="U75" s="109">
        <f t="shared" si="405"/>
        <v>0</v>
      </c>
      <c r="V75" s="109">
        <f t="shared" si="396"/>
        <v>0.29200677450253371</v>
      </c>
      <c r="W75" s="109">
        <f t="shared" si="384"/>
        <v>1275.4259999999999</v>
      </c>
      <c r="X75" s="109">
        <f t="shared" si="384"/>
        <v>0</v>
      </c>
      <c r="Y75" s="109">
        <f t="shared" si="384"/>
        <v>0</v>
      </c>
      <c r="Z75" s="109">
        <f t="shared" si="384"/>
        <v>0</v>
      </c>
      <c r="AA75" s="109">
        <f t="shared" si="384"/>
        <v>0</v>
      </c>
      <c r="AB75" s="109">
        <v>2</v>
      </c>
      <c r="AC75" s="109">
        <f t="shared" si="385"/>
        <v>0</v>
      </c>
      <c r="AD75" s="109">
        <f t="shared" si="385"/>
        <v>0</v>
      </c>
      <c r="AE75" s="102">
        <f t="shared" ref="AE75" si="406">AF75/744</f>
        <v>0</v>
      </c>
      <c r="AF75" s="103">
        <v>0</v>
      </c>
      <c r="AG75" s="104">
        <f>X75</f>
        <v>0</v>
      </c>
      <c r="AH75" s="105">
        <f>AG75*AE75/1000</f>
        <v>0</v>
      </c>
      <c r="AI75" s="312">
        <f>Z75</f>
        <v>0</v>
      </c>
      <c r="AJ75" s="107">
        <f>AF75*AI75/1000</f>
        <v>0</v>
      </c>
      <c r="AK75" s="312">
        <f>AB75</f>
        <v>2</v>
      </c>
      <c r="AL75" s="105">
        <f t="shared" si="389"/>
        <v>0</v>
      </c>
      <c r="AM75" s="108">
        <f t="shared" si="390"/>
        <v>0</v>
      </c>
    </row>
    <row r="76" spans="1:39" s="98" customFormat="1" ht="33.75" customHeight="1">
      <c r="A76" s="391" t="s">
        <v>120</v>
      </c>
      <c r="B76" s="100" t="s">
        <v>154</v>
      </c>
      <c r="C76" s="101" t="s">
        <v>255</v>
      </c>
      <c r="D76" s="102">
        <f>E76/744</f>
        <v>0.41120967741935482</v>
      </c>
      <c r="E76" s="103">
        <v>305.94</v>
      </c>
      <c r="F76" s="104">
        <v>0</v>
      </c>
      <c r="G76" s="105">
        <f t="shared" ref="G76:G122" si="407">D76*F76/1000</f>
        <v>0</v>
      </c>
      <c r="H76" s="312">
        <v>0</v>
      </c>
      <c r="I76" s="107">
        <f t="shared" ref="I76:I122" si="408">E76*H76/1000</f>
        <v>0</v>
      </c>
      <c r="J76" s="312">
        <v>0</v>
      </c>
      <c r="K76" s="105">
        <f>ROUND((J76*E76)*1.2,2)/1000</f>
        <v>0</v>
      </c>
      <c r="L76" s="108">
        <f>K76</f>
        <v>0</v>
      </c>
      <c r="M76" s="102">
        <f>N76/744</f>
        <v>0</v>
      </c>
      <c r="N76" s="103">
        <v>0</v>
      </c>
      <c r="O76" s="104">
        <f t="shared" ref="O76" si="409">F76</f>
        <v>0</v>
      </c>
      <c r="P76" s="105">
        <f t="shared" ref="P76" si="410">O76*M76/1000</f>
        <v>0</v>
      </c>
      <c r="Q76" s="312">
        <f t="shared" ref="Q76" si="411">H76</f>
        <v>0</v>
      </c>
      <c r="R76" s="107">
        <f t="shared" ref="R76" si="412">N76*Q76/1000</f>
        <v>0</v>
      </c>
      <c r="S76" s="312">
        <f t="shared" ref="S76" si="413">J76</f>
        <v>0</v>
      </c>
      <c r="T76" s="105">
        <f t="shared" ref="T76:T122" si="414">ROUND((S76*N76)*1.18,2)/1000</f>
        <v>0</v>
      </c>
      <c r="U76" s="108">
        <f t="shared" ref="U76:U122" si="415">T76</f>
        <v>0</v>
      </c>
      <c r="V76" s="102">
        <f>W76/744</f>
        <v>0.75711290322580638</v>
      </c>
      <c r="W76" s="103">
        <v>563.29199999999992</v>
      </c>
      <c r="X76" s="104">
        <v>0</v>
      </c>
      <c r="Y76" s="105">
        <f t="shared" ref="Y76:Y122" si="416">V76*X76/1000</f>
        <v>0</v>
      </c>
      <c r="Z76" s="312">
        <v>0</v>
      </c>
      <c r="AA76" s="107">
        <f t="shared" ref="AA76:AA122" si="417">W76*Z76/1000</f>
        <v>0</v>
      </c>
      <c r="AB76" s="312">
        <v>4814.1499999999996</v>
      </c>
      <c r="AC76" s="105">
        <f>ROUND((AB76*W76),2)/1000</f>
        <v>2711.7721800000004</v>
      </c>
      <c r="AD76" s="108">
        <f t="shared" ref="AD76:AD132" si="418">AC76</f>
        <v>2711.7721800000004</v>
      </c>
      <c r="AE76" s="102">
        <f>AF76/744</f>
        <v>0</v>
      </c>
      <c r="AF76" s="103">
        <v>0</v>
      </c>
      <c r="AG76" s="104">
        <f t="shared" ref="AG76" si="419">X76</f>
        <v>0</v>
      </c>
      <c r="AH76" s="105">
        <f t="shared" ref="AH76" si="420">AG76*AE76/1000</f>
        <v>0</v>
      </c>
      <c r="AI76" s="312">
        <f t="shared" ref="AI76" si="421">Z76</f>
        <v>0</v>
      </c>
      <c r="AJ76" s="107">
        <f t="shared" ref="AJ76" si="422">AF76*AI76/1000</f>
        <v>0</v>
      </c>
      <c r="AK76" s="312">
        <v>0</v>
      </c>
      <c r="AL76" s="105">
        <f t="shared" ref="AL76:AL122" si="423">ROUND((AK76*AF76)*1.18,2)/1000</f>
        <v>0</v>
      </c>
      <c r="AM76" s="108">
        <f t="shared" ref="AM76:AM122" si="424">AL76</f>
        <v>0</v>
      </c>
    </row>
    <row r="77" spans="1:39" s="98" customFormat="1" ht="33.75" customHeight="1">
      <c r="A77" s="392"/>
      <c r="B77" s="100" t="s">
        <v>143</v>
      </c>
      <c r="C77" s="101" t="s">
        <v>141</v>
      </c>
      <c r="D77" s="102">
        <f>E77/744</f>
        <v>0</v>
      </c>
      <c r="E77" s="103"/>
      <c r="F77" s="104">
        <v>0</v>
      </c>
      <c r="G77" s="105">
        <f t="shared" si="407"/>
        <v>0</v>
      </c>
      <c r="H77" s="312">
        <v>0</v>
      </c>
      <c r="I77" s="107">
        <f t="shared" si="408"/>
        <v>0</v>
      </c>
      <c r="J77" s="312">
        <v>0</v>
      </c>
      <c r="K77" s="105">
        <f t="shared" ref="K77:K78" si="425">ROUND((J77*E77)*1.2,2)/1000</f>
        <v>0</v>
      </c>
      <c r="L77" s="108">
        <f t="shared" ref="L77:L84" si="426">K77</f>
        <v>0</v>
      </c>
      <c r="M77" s="102">
        <f t="shared" ref="M77" si="427">N77/744</f>
        <v>0</v>
      </c>
      <c r="N77" s="103">
        <v>0</v>
      </c>
      <c r="O77" s="104">
        <f t="shared" ref="O77:O84" si="428">F77</f>
        <v>0</v>
      </c>
      <c r="P77" s="105">
        <f t="shared" ref="P77:P84" si="429">O77*M77/1000</f>
        <v>0</v>
      </c>
      <c r="Q77" s="312">
        <f t="shared" ref="Q77:Q84" si="430">H77</f>
        <v>0</v>
      </c>
      <c r="R77" s="107">
        <f t="shared" ref="R77:R84" si="431">N77*Q77/1000</f>
        <v>0</v>
      </c>
      <c r="S77" s="312">
        <f t="shared" ref="S77:S84" si="432">J77</f>
        <v>0</v>
      </c>
      <c r="T77" s="105">
        <f t="shared" si="414"/>
        <v>0</v>
      </c>
      <c r="U77" s="108">
        <f t="shared" si="415"/>
        <v>0</v>
      </c>
      <c r="V77" s="102">
        <f t="shared" ref="V77:V84" si="433">W77/744</f>
        <v>0</v>
      </c>
      <c r="W77" s="103"/>
      <c r="X77" s="104">
        <v>0</v>
      </c>
      <c r="Y77" s="105">
        <f t="shared" si="416"/>
        <v>0</v>
      </c>
      <c r="Z77" s="312">
        <v>0</v>
      </c>
      <c r="AA77" s="107">
        <f t="shared" si="417"/>
        <v>0</v>
      </c>
      <c r="AB77" s="312">
        <v>0</v>
      </c>
      <c r="AC77" s="105">
        <f t="shared" ref="AC77:AC129" si="434">ROUND((AB77*W77)*1.2,2)/1000</f>
        <v>0</v>
      </c>
      <c r="AD77" s="108">
        <f t="shared" si="418"/>
        <v>0</v>
      </c>
      <c r="AE77" s="102">
        <f t="shared" ref="AE77" si="435">AF77/744</f>
        <v>0</v>
      </c>
      <c r="AF77" s="103">
        <v>0</v>
      </c>
      <c r="AG77" s="104">
        <f t="shared" ref="AG77:AG84" si="436">X77</f>
        <v>0</v>
      </c>
      <c r="AH77" s="105">
        <f t="shared" ref="AH77:AH84" si="437">AG77*AE77/1000</f>
        <v>0</v>
      </c>
      <c r="AI77" s="312">
        <f t="shared" ref="AI77:AI84" si="438">Z77</f>
        <v>0</v>
      </c>
      <c r="AJ77" s="107">
        <f t="shared" ref="AJ77:AJ84" si="439">AF77*AI77/1000</f>
        <v>0</v>
      </c>
      <c r="AK77" s="312">
        <f t="shared" ref="AK77:AK84" si="440">AB77</f>
        <v>0</v>
      </c>
      <c r="AL77" s="105">
        <f t="shared" si="423"/>
        <v>0</v>
      </c>
      <c r="AM77" s="108">
        <f t="shared" si="424"/>
        <v>0</v>
      </c>
    </row>
    <row r="78" spans="1:39" s="98" customFormat="1" ht="33.75" customHeight="1">
      <c r="A78" s="392"/>
      <c r="B78" s="100" t="s">
        <v>144</v>
      </c>
      <c r="C78" s="101" t="s">
        <v>142</v>
      </c>
      <c r="D78" s="102">
        <f t="shared" ref="D78:D84" si="441">E78/744</f>
        <v>0.10021505376344086</v>
      </c>
      <c r="E78" s="103">
        <v>74.56</v>
      </c>
      <c r="F78" s="104">
        <v>0</v>
      </c>
      <c r="G78" s="105">
        <f t="shared" si="407"/>
        <v>0</v>
      </c>
      <c r="H78" s="312">
        <v>0</v>
      </c>
      <c r="I78" s="107">
        <f t="shared" si="408"/>
        <v>0</v>
      </c>
      <c r="J78" s="102">
        <v>0</v>
      </c>
      <c r="K78" s="105">
        <f t="shared" si="425"/>
        <v>0</v>
      </c>
      <c r="L78" s="108">
        <f t="shared" si="426"/>
        <v>0</v>
      </c>
      <c r="M78" s="102">
        <f t="shared" ref="M78" si="442">N78/672</f>
        <v>0</v>
      </c>
      <c r="N78" s="103">
        <v>0</v>
      </c>
      <c r="O78" s="104">
        <f t="shared" si="428"/>
        <v>0</v>
      </c>
      <c r="P78" s="105">
        <f t="shared" si="429"/>
        <v>0</v>
      </c>
      <c r="Q78" s="312">
        <f t="shared" si="430"/>
        <v>0</v>
      </c>
      <c r="R78" s="107">
        <f t="shared" si="431"/>
        <v>0</v>
      </c>
      <c r="S78" s="312">
        <f t="shared" si="432"/>
        <v>0</v>
      </c>
      <c r="T78" s="105">
        <f t="shared" si="414"/>
        <v>0</v>
      </c>
      <c r="U78" s="108">
        <f t="shared" si="415"/>
        <v>0</v>
      </c>
      <c r="V78" s="102">
        <f t="shared" si="433"/>
        <v>0</v>
      </c>
      <c r="W78" s="103">
        <v>0</v>
      </c>
      <c r="X78" s="104">
        <v>0</v>
      </c>
      <c r="Y78" s="105">
        <f t="shared" si="416"/>
        <v>0</v>
      </c>
      <c r="Z78" s="312">
        <v>0</v>
      </c>
      <c r="AA78" s="107">
        <f t="shared" si="417"/>
        <v>0</v>
      </c>
      <c r="AB78" s="312">
        <v>0</v>
      </c>
      <c r="AC78" s="105">
        <f t="shared" si="434"/>
        <v>0</v>
      </c>
      <c r="AD78" s="108">
        <f t="shared" si="418"/>
        <v>0</v>
      </c>
      <c r="AE78" s="102">
        <f t="shared" ref="AE78" si="443">AF78/672</f>
        <v>0</v>
      </c>
      <c r="AF78" s="103">
        <v>0</v>
      </c>
      <c r="AG78" s="104">
        <f t="shared" si="436"/>
        <v>0</v>
      </c>
      <c r="AH78" s="105">
        <f t="shared" si="437"/>
        <v>0</v>
      </c>
      <c r="AI78" s="312">
        <f t="shared" si="438"/>
        <v>0</v>
      </c>
      <c r="AJ78" s="107">
        <f t="shared" si="439"/>
        <v>0</v>
      </c>
      <c r="AK78" s="312">
        <f t="shared" si="440"/>
        <v>0</v>
      </c>
      <c r="AL78" s="105">
        <f t="shared" si="423"/>
        <v>0</v>
      </c>
      <c r="AM78" s="108">
        <f t="shared" si="424"/>
        <v>0</v>
      </c>
    </row>
    <row r="79" spans="1:39" s="98" customFormat="1" ht="33.75" customHeight="1">
      <c r="A79" s="392"/>
      <c r="B79" s="100" t="s">
        <v>145</v>
      </c>
      <c r="C79" s="101" t="s">
        <v>204</v>
      </c>
      <c r="D79" s="102">
        <f t="shared" si="441"/>
        <v>1.0736518817204301</v>
      </c>
      <c r="E79" s="103">
        <v>798.79700000000003</v>
      </c>
      <c r="F79" s="104">
        <v>0</v>
      </c>
      <c r="G79" s="105">
        <f t="shared" ref="G79:G83" si="444">D79*F79/1000</f>
        <v>0</v>
      </c>
      <c r="H79" s="312">
        <v>0</v>
      </c>
      <c r="I79" s="107">
        <f t="shared" ref="I79:I83" si="445">E79*H79/1000</f>
        <v>0</v>
      </c>
      <c r="J79" s="102">
        <v>0</v>
      </c>
      <c r="K79" s="105">
        <f t="shared" ref="K79:K85" si="446">ROUND((J79*E79)*1.2,2)/1000</f>
        <v>0</v>
      </c>
      <c r="L79" s="108">
        <f t="shared" ref="L79:L83" si="447">K79</f>
        <v>0</v>
      </c>
      <c r="M79" s="102">
        <f t="shared" ref="M79:M83" si="448">N79/744</f>
        <v>0</v>
      </c>
      <c r="N79" s="103">
        <v>0</v>
      </c>
      <c r="O79" s="104">
        <f t="shared" si="428"/>
        <v>0</v>
      </c>
      <c r="P79" s="105">
        <f t="shared" si="429"/>
        <v>0</v>
      </c>
      <c r="Q79" s="312">
        <f t="shared" si="430"/>
        <v>0</v>
      </c>
      <c r="R79" s="107">
        <f t="shared" si="431"/>
        <v>0</v>
      </c>
      <c r="S79" s="312">
        <f t="shared" si="432"/>
        <v>0</v>
      </c>
      <c r="T79" s="105">
        <f t="shared" ref="T79:T83" si="449">ROUND((S79*N79)*1.18,2)/1000</f>
        <v>0</v>
      </c>
      <c r="U79" s="108">
        <f t="shared" ref="U79:U83" si="450">T79</f>
        <v>0</v>
      </c>
      <c r="V79" s="102">
        <f t="shared" ref="V79:V83" si="451">W79/744</f>
        <v>2.6327580645161288</v>
      </c>
      <c r="W79" s="103">
        <v>1958.7719999999997</v>
      </c>
      <c r="X79" s="104">
        <v>0</v>
      </c>
      <c r="Y79" s="105">
        <f t="shared" ref="Y79:Y83" si="452">V79*X79/1000</f>
        <v>0</v>
      </c>
      <c r="Z79" s="312">
        <v>0</v>
      </c>
      <c r="AA79" s="107">
        <f t="shared" ref="AA79:AA83" si="453">W79*Z79/1000</f>
        <v>0</v>
      </c>
      <c r="AB79" s="312">
        <v>0</v>
      </c>
      <c r="AC79" s="105">
        <f t="shared" ref="AC79:AC83" si="454">ROUND((AB79*W79)*1.2,2)/1000</f>
        <v>0</v>
      </c>
      <c r="AD79" s="108">
        <f t="shared" ref="AD79:AD83" si="455">AC79</f>
        <v>0</v>
      </c>
      <c r="AE79" s="102">
        <f t="shared" ref="AE79:AE83" si="456">AF79/744</f>
        <v>0</v>
      </c>
      <c r="AF79" s="103">
        <v>0</v>
      </c>
      <c r="AG79" s="104">
        <f t="shared" si="436"/>
        <v>0</v>
      </c>
      <c r="AH79" s="105">
        <f t="shared" si="437"/>
        <v>0</v>
      </c>
      <c r="AI79" s="312">
        <f t="shared" si="438"/>
        <v>0</v>
      </c>
      <c r="AJ79" s="107">
        <f t="shared" si="439"/>
        <v>0</v>
      </c>
      <c r="AK79" s="312">
        <f t="shared" si="440"/>
        <v>0</v>
      </c>
      <c r="AL79" s="105">
        <f t="shared" ref="AL79:AL83" si="457">ROUND((AK79*AF79)*1.18,2)/1000</f>
        <v>0</v>
      </c>
      <c r="AM79" s="108">
        <f t="shared" ref="AM79:AM83" si="458">AL79</f>
        <v>0</v>
      </c>
    </row>
    <row r="80" spans="1:39" s="98" customFormat="1" ht="33.75" customHeight="1">
      <c r="A80" s="392"/>
      <c r="B80" s="100" t="s">
        <v>243</v>
      </c>
      <c r="C80" s="101" t="s">
        <v>244</v>
      </c>
      <c r="D80" s="102">
        <f t="shared" si="441"/>
        <v>2.9209677419354839E-2</v>
      </c>
      <c r="E80" s="103">
        <v>21.731999999999999</v>
      </c>
      <c r="F80" s="104">
        <v>0</v>
      </c>
      <c r="G80" s="105">
        <f t="shared" si="444"/>
        <v>0</v>
      </c>
      <c r="H80" s="312">
        <v>0</v>
      </c>
      <c r="I80" s="107">
        <f t="shared" si="445"/>
        <v>0</v>
      </c>
      <c r="J80" s="102">
        <v>0</v>
      </c>
      <c r="K80" s="105">
        <f t="shared" si="446"/>
        <v>0</v>
      </c>
      <c r="L80" s="108">
        <f t="shared" si="447"/>
        <v>0</v>
      </c>
      <c r="M80" s="102">
        <f t="shared" si="448"/>
        <v>0</v>
      </c>
      <c r="N80" s="103">
        <v>0</v>
      </c>
      <c r="O80" s="104">
        <f t="shared" si="428"/>
        <v>0</v>
      </c>
      <c r="P80" s="105">
        <f t="shared" si="429"/>
        <v>0</v>
      </c>
      <c r="Q80" s="312">
        <f t="shared" si="430"/>
        <v>0</v>
      </c>
      <c r="R80" s="107">
        <f t="shared" si="431"/>
        <v>0</v>
      </c>
      <c r="S80" s="312">
        <f t="shared" si="432"/>
        <v>0</v>
      </c>
      <c r="T80" s="105">
        <f t="shared" si="449"/>
        <v>0</v>
      </c>
      <c r="U80" s="108">
        <f t="shared" si="450"/>
        <v>0</v>
      </c>
      <c r="V80" s="102">
        <f t="shared" si="451"/>
        <v>0</v>
      </c>
      <c r="W80" s="103">
        <v>0</v>
      </c>
      <c r="X80" s="104">
        <v>0</v>
      </c>
      <c r="Y80" s="105">
        <f t="shared" si="452"/>
        <v>0</v>
      </c>
      <c r="Z80" s="312">
        <v>0</v>
      </c>
      <c r="AA80" s="107">
        <f t="shared" si="453"/>
        <v>0</v>
      </c>
      <c r="AB80" s="312">
        <v>0</v>
      </c>
      <c r="AC80" s="105">
        <f t="shared" si="454"/>
        <v>0</v>
      </c>
      <c r="AD80" s="108">
        <f t="shared" si="455"/>
        <v>0</v>
      </c>
      <c r="AE80" s="102">
        <f t="shared" si="456"/>
        <v>0</v>
      </c>
      <c r="AF80" s="103">
        <v>0</v>
      </c>
      <c r="AG80" s="104">
        <f t="shared" si="436"/>
        <v>0</v>
      </c>
      <c r="AH80" s="105">
        <f t="shared" si="437"/>
        <v>0</v>
      </c>
      <c r="AI80" s="312">
        <f t="shared" si="438"/>
        <v>0</v>
      </c>
      <c r="AJ80" s="107">
        <f t="shared" si="439"/>
        <v>0</v>
      </c>
      <c r="AK80" s="312">
        <f t="shared" si="440"/>
        <v>0</v>
      </c>
      <c r="AL80" s="105">
        <f t="shared" si="457"/>
        <v>0</v>
      </c>
      <c r="AM80" s="108">
        <f t="shared" si="458"/>
        <v>0</v>
      </c>
    </row>
    <row r="81" spans="1:39" s="98" customFormat="1" ht="33.75" customHeight="1">
      <c r="A81" s="392"/>
      <c r="B81" s="100" t="s">
        <v>251</v>
      </c>
      <c r="C81" s="101" t="s">
        <v>252</v>
      </c>
      <c r="D81" s="102">
        <f t="shared" ref="D81:D83" si="459">E81/744</f>
        <v>0</v>
      </c>
      <c r="E81" s="103"/>
      <c r="F81" s="104">
        <v>0</v>
      </c>
      <c r="G81" s="105">
        <f t="shared" si="444"/>
        <v>0</v>
      </c>
      <c r="H81" s="312">
        <v>0</v>
      </c>
      <c r="I81" s="107">
        <f t="shared" si="445"/>
        <v>0</v>
      </c>
      <c r="J81" s="102">
        <v>0</v>
      </c>
      <c r="K81" s="105">
        <f t="shared" si="446"/>
        <v>0</v>
      </c>
      <c r="L81" s="108">
        <f t="shared" si="447"/>
        <v>0</v>
      </c>
      <c r="M81" s="102">
        <f t="shared" si="448"/>
        <v>0</v>
      </c>
      <c r="N81" s="103">
        <v>0</v>
      </c>
      <c r="O81" s="104">
        <f t="shared" si="428"/>
        <v>0</v>
      </c>
      <c r="P81" s="105">
        <f t="shared" si="429"/>
        <v>0</v>
      </c>
      <c r="Q81" s="312">
        <f t="shared" si="430"/>
        <v>0</v>
      </c>
      <c r="R81" s="107">
        <f t="shared" si="431"/>
        <v>0</v>
      </c>
      <c r="S81" s="312">
        <f t="shared" si="432"/>
        <v>0</v>
      </c>
      <c r="T81" s="105">
        <f t="shared" si="449"/>
        <v>0</v>
      </c>
      <c r="U81" s="108">
        <f t="shared" si="450"/>
        <v>0</v>
      </c>
      <c r="V81" s="102">
        <f t="shared" si="451"/>
        <v>0</v>
      </c>
      <c r="W81" s="103">
        <v>0</v>
      </c>
      <c r="X81" s="104">
        <v>0</v>
      </c>
      <c r="Y81" s="105">
        <f t="shared" si="452"/>
        <v>0</v>
      </c>
      <c r="Z81" s="312">
        <v>0</v>
      </c>
      <c r="AA81" s="107">
        <f t="shared" si="453"/>
        <v>0</v>
      </c>
      <c r="AB81" s="312">
        <v>0</v>
      </c>
      <c r="AC81" s="105">
        <f t="shared" si="454"/>
        <v>0</v>
      </c>
      <c r="AD81" s="108">
        <f t="shared" si="455"/>
        <v>0</v>
      </c>
      <c r="AE81" s="102">
        <f t="shared" si="456"/>
        <v>0</v>
      </c>
      <c r="AF81" s="103">
        <v>0</v>
      </c>
      <c r="AG81" s="104">
        <f t="shared" si="436"/>
        <v>0</v>
      </c>
      <c r="AH81" s="105">
        <f t="shared" si="437"/>
        <v>0</v>
      </c>
      <c r="AI81" s="312">
        <f t="shared" si="438"/>
        <v>0</v>
      </c>
      <c r="AJ81" s="107">
        <f t="shared" si="439"/>
        <v>0</v>
      </c>
      <c r="AK81" s="312">
        <f t="shared" si="440"/>
        <v>0</v>
      </c>
      <c r="AL81" s="105">
        <f t="shared" si="457"/>
        <v>0</v>
      </c>
      <c r="AM81" s="108">
        <f t="shared" si="458"/>
        <v>0</v>
      </c>
    </row>
    <row r="82" spans="1:39" s="98" customFormat="1" ht="33.75" customHeight="1">
      <c r="A82" s="392"/>
      <c r="B82" s="100" t="s">
        <v>254</v>
      </c>
      <c r="C82" s="101" t="s">
        <v>261</v>
      </c>
      <c r="D82" s="102">
        <f t="shared" si="459"/>
        <v>0</v>
      </c>
      <c r="E82" s="103">
        <v>0</v>
      </c>
      <c r="F82" s="104">
        <v>0</v>
      </c>
      <c r="G82" s="105">
        <f t="shared" si="444"/>
        <v>0</v>
      </c>
      <c r="H82" s="312">
        <v>0</v>
      </c>
      <c r="I82" s="107">
        <f t="shared" si="445"/>
        <v>0</v>
      </c>
      <c r="J82" s="141">
        <v>0</v>
      </c>
      <c r="K82" s="105">
        <f t="shared" si="446"/>
        <v>0</v>
      </c>
      <c r="L82" s="108">
        <f t="shared" si="447"/>
        <v>0</v>
      </c>
      <c r="M82" s="102">
        <f t="shared" si="448"/>
        <v>0</v>
      </c>
      <c r="N82" s="103">
        <v>0</v>
      </c>
      <c r="O82" s="104">
        <f t="shared" si="428"/>
        <v>0</v>
      </c>
      <c r="P82" s="105">
        <f t="shared" si="429"/>
        <v>0</v>
      </c>
      <c r="Q82" s="312">
        <f t="shared" si="430"/>
        <v>0</v>
      </c>
      <c r="R82" s="107">
        <f t="shared" si="431"/>
        <v>0</v>
      </c>
      <c r="S82" s="312">
        <f t="shared" si="432"/>
        <v>0</v>
      </c>
      <c r="T82" s="105">
        <f t="shared" si="449"/>
        <v>0</v>
      </c>
      <c r="U82" s="108">
        <f t="shared" si="450"/>
        <v>0</v>
      </c>
      <c r="V82" s="102">
        <f t="shared" si="451"/>
        <v>1.3076612903225806</v>
      </c>
      <c r="W82" s="103">
        <v>972.9</v>
      </c>
      <c r="X82" s="104">
        <v>0</v>
      </c>
      <c r="Y82" s="105">
        <f t="shared" si="452"/>
        <v>0</v>
      </c>
      <c r="Z82" s="312">
        <v>0</v>
      </c>
      <c r="AA82" s="107">
        <f t="shared" si="453"/>
        <v>0</v>
      </c>
      <c r="AB82" s="312">
        <v>0</v>
      </c>
      <c r="AC82" s="105">
        <f t="shared" si="454"/>
        <v>0</v>
      </c>
      <c r="AD82" s="108">
        <f t="shared" si="455"/>
        <v>0</v>
      </c>
      <c r="AE82" s="102">
        <f t="shared" si="456"/>
        <v>0</v>
      </c>
      <c r="AF82" s="103">
        <v>0</v>
      </c>
      <c r="AG82" s="104">
        <f t="shared" si="436"/>
        <v>0</v>
      </c>
      <c r="AH82" s="105">
        <f t="shared" si="437"/>
        <v>0</v>
      </c>
      <c r="AI82" s="312">
        <f t="shared" si="438"/>
        <v>0</v>
      </c>
      <c r="AJ82" s="107">
        <f t="shared" si="439"/>
        <v>0</v>
      </c>
      <c r="AK82" s="312">
        <f t="shared" si="440"/>
        <v>0</v>
      </c>
      <c r="AL82" s="105">
        <f t="shared" si="457"/>
        <v>0</v>
      </c>
      <c r="AM82" s="108">
        <f t="shared" si="458"/>
        <v>0</v>
      </c>
    </row>
    <row r="83" spans="1:39" s="98" customFormat="1" ht="33.75" customHeight="1">
      <c r="A83" s="392"/>
      <c r="B83" s="100" t="s">
        <v>260</v>
      </c>
      <c r="C83" s="101" t="s">
        <v>290</v>
      </c>
      <c r="D83" s="102">
        <f t="shared" si="459"/>
        <v>0.14125672043010754</v>
      </c>
      <c r="E83" s="103">
        <v>105.09500000000001</v>
      </c>
      <c r="F83" s="104">
        <v>0</v>
      </c>
      <c r="G83" s="105">
        <f t="shared" si="444"/>
        <v>0</v>
      </c>
      <c r="H83" s="312">
        <v>0</v>
      </c>
      <c r="I83" s="107">
        <f t="shared" si="445"/>
        <v>0</v>
      </c>
      <c r="J83" s="102">
        <v>0</v>
      </c>
      <c r="K83" s="105">
        <f t="shared" ref="K83" si="460">ROUND((J83*E83)*1.2,2)/1000</f>
        <v>0</v>
      </c>
      <c r="L83" s="108">
        <f t="shared" si="447"/>
        <v>0</v>
      </c>
      <c r="M83" s="102">
        <f t="shared" si="448"/>
        <v>0</v>
      </c>
      <c r="N83" s="103">
        <v>0</v>
      </c>
      <c r="O83" s="104">
        <f t="shared" ref="O83" si="461">F83</f>
        <v>0</v>
      </c>
      <c r="P83" s="105">
        <f t="shared" ref="P83" si="462">O83*M83/1000</f>
        <v>0</v>
      </c>
      <c r="Q83" s="312">
        <f t="shared" ref="Q83" si="463">H83</f>
        <v>0</v>
      </c>
      <c r="R83" s="107">
        <f t="shared" ref="R83" si="464">N83*Q83/1000</f>
        <v>0</v>
      </c>
      <c r="S83" s="312">
        <f t="shared" ref="S83" si="465">J83</f>
        <v>0</v>
      </c>
      <c r="T83" s="105">
        <f t="shared" si="449"/>
        <v>0</v>
      </c>
      <c r="U83" s="108">
        <f t="shared" si="450"/>
        <v>0</v>
      </c>
      <c r="V83" s="102">
        <f t="shared" si="451"/>
        <v>0</v>
      </c>
      <c r="W83" s="103">
        <v>0</v>
      </c>
      <c r="X83" s="104">
        <v>0</v>
      </c>
      <c r="Y83" s="105">
        <f t="shared" si="452"/>
        <v>0</v>
      </c>
      <c r="Z83" s="312">
        <v>0</v>
      </c>
      <c r="AA83" s="107">
        <f t="shared" si="453"/>
        <v>0</v>
      </c>
      <c r="AB83" s="312">
        <v>0</v>
      </c>
      <c r="AC83" s="105">
        <f t="shared" si="454"/>
        <v>0</v>
      </c>
      <c r="AD83" s="108">
        <f t="shared" si="455"/>
        <v>0</v>
      </c>
      <c r="AE83" s="102">
        <f t="shared" si="456"/>
        <v>0</v>
      </c>
      <c r="AF83" s="103">
        <v>0</v>
      </c>
      <c r="AG83" s="104">
        <f t="shared" ref="AG83" si="466">X83</f>
        <v>0</v>
      </c>
      <c r="AH83" s="105">
        <f t="shared" ref="AH83" si="467">AG83*AE83/1000</f>
        <v>0</v>
      </c>
      <c r="AI83" s="312">
        <f t="shared" ref="AI83" si="468">Z83</f>
        <v>0</v>
      </c>
      <c r="AJ83" s="107">
        <f t="shared" ref="AJ83" si="469">AF83*AI83/1000</f>
        <v>0</v>
      </c>
      <c r="AK83" s="312">
        <f t="shared" ref="AK83" si="470">AB83</f>
        <v>0</v>
      </c>
      <c r="AL83" s="105">
        <f t="shared" si="457"/>
        <v>0</v>
      </c>
      <c r="AM83" s="108">
        <f t="shared" si="458"/>
        <v>0</v>
      </c>
    </row>
    <row r="84" spans="1:39" s="98" customFormat="1" ht="33.75" customHeight="1">
      <c r="A84" s="393"/>
      <c r="B84" s="100" t="s">
        <v>187</v>
      </c>
      <c r="C84" s="101" t="s">
        <v>291</v>
      </c>
      <c r="D84" s="102">
        <f t="shared" si="441"/>
        <v>1.1204301075268817E-2</v>
      </c>
      <c r="E84" s="103">
        <v>8.3360000000000003</v>
      </c>
      <c r="F84" s="104">
        <v>0</v>
      </c>
      <c r="G84" s="105">
        <f t="shared" si="407"/>
        <v>0</v>
      </c>
      <c r="H84" s="312">
        <v>0</v>
      </c>
      <c r="I84" s="107">
        <f t="shared" si="408"/>
        <v>0</v>
      </c>
      <c r="J84" s="102">
        <v>0</v>
      </c>
      <c r="K84" s="105">
        <f t="shared" si="446"/>
        <v>0</v>
      </c>
      <c r="L84" s="108">
        <f t="shared" si="426"/>
        <v>0</v>
      </c>
      <c r="M84" s="102">
        <f t="shared" ref="M84" si="471">N84/744</f>
        <v>0</v>
      </c>
      <c r="N84" s="103">
        <v>0</v>
      </c>
      <c r="O84" s="104">
        <f t="shared" si="428"/>
        <v>0</v>
      </c>
      <c r="P84" s="105">
        <f t="shared" si="429"/>
        <v>0</v>
      </c>
      <c r="Q84" s="312">
        <f t="shared" si="430"/>
        <v>0</v>
      </c>
      <c r="R84" s="107">
        <f t="shared" si="431"/>
        <v>0</v>
      </c>
      <c r="S84" s="312">
        <f t="shared" si="432"/>
        <v>0</v>
      </c>
      <c r="T84" s="105">
        <f t="shared" si="414"/>
        <v>0</v>
      </c>
      <c r="U84" s="108">
        <f t="shared" si="415"/>
        <v>0</v>
      </c>
      <c r="V84" s="102">
        <f t="shared" si="433"/>
        <v>0.17083870967741935</v>
      </c>
      <c r="W84" s="103">
        <v>127.10399999999998</v>
      </c>
      <c r="X84" s="104">
        <v>0</v>
      </c>
      <c r="Y84" s="105">
        <f t="shared" si="416"/>
        <v>0</v>
      </c>
      <c r="Z84" s="312">
        <v>0</v>
      </c>
      <c r="AA84" s="107">
        <f t="shared" si="417"/>
        <v>0</v>
      </c>
      <c r="AB84" s="312">
        <v>0</v>
      </c>
      <c r="AC84" s="105">
        <f t="shared" si="434"/>
        <v>0</v>
      </c>
      <c r="AD84" s="108">
        <f t="shared" si="418"/>
        <v>0</v>
      </c>
      <c r="AE84" s="102">
        <f t="shared" ref="AE84" si="472">AF84/744</f>
        <v>0</v>
      </c>
      <c r="AF84" s="103">
        <v>0</v>
      </c>
      <c r="AG84" s="104">
        <f t="shared" si="436"/>
        <v>0</v>
      </c>
      <c r="AH84" s="105">
        <f t="shared" si="437"/>
        <v>0</v>
      </c>
      <c r="AI84" s="312">
        <f t="shared" si="438"/>
        <v>0</v>
      </c>
      <c r="AJ84" s="107">
        <f t="shared" si="439"/>
        <v>0</v>
      </c>
      <c r="AK84" s="312">
        <f t="shared" si="440"/>
        <v>0</v>
      </c>
      <c r="AL84" s="105">
        <f t="shared" si="423"/>
        <v>0</v>
      </c>
      <c r="AM84" s="108">
        <f t="shared" si="424"/>
        <v>0</v>
      </c>
    </row>
    <row r="85" spans="1:39" s="98" customFormat="1" ht="33.75" customHeight="1">
      <c r="A85" s="391" t="s">
        <v>121</v>
      </c>
      <c r="B85" s="100" t="s">
        <v>154</v>
      </c>
      <c r="C85" s="101" t="s">
        <v>255</v>
      </c>
      <c r="D85" s="102">
        <f>E85/744</f>
        <v>0.30645161290322581</v>
      </c>
      <c r="E85" s="103">
        <v>228</v>
      </c>
      <c r="F85" s="104">
        <v>0</v>
      </c>
      <c r="G85" s="105">
        <f t="shared" si="407"/>
        <v>0</v>
      </c>
      <c r="H85" s="312">
        <v>0</v>
      </c>
      <c r="I85" s="107">
        <f t="shared" si="408"/>
        <v>0</v>
      </c>
      <c r="J85" s="312">
        <v>0</v>
      </c>
      <c r="K85" s="105">
        <f t="shared" si="446"/>
        <v>0</v>
      </c>
      <c r="L85" s="108">
        <f>K85</f>
        <v>0</v>
      </c>
      <c r="M85" s="102">
        <f>N85/744</f>
        <v>0</v>
      </c>
      <c r="N85" s="103">
        <v>0</v>
      </c>
      <c r="O85" s="104">
        <f t="shared" ref="O85" si="473">F85</f>
        <v>0</v>
      </c>
      <c r="P85" s="105">
        <f t="shared" ref="P85" si="474">O85*M85/1000</f>
        <v>0</v>
      </c>
      <c r="Q85" s="312">
        <f t="shared" ref="Q85" si="475">H85</f>
        <v>0</v>
      </c>
      <c r="R85" s="107">
        <f t="shared" ref="R85" si="476">N85*Q85/1000</f>
        <v>0</v>
      </c>
      <c r="S85" s="312">
        <f t="shared" ref="S85" si="477">J85</f>
        <v>0</v>
      </c>
      <c r="T85" s="105">
        <f t="shared" si="414"/>
        <v>0</v>
      </c>
      <c r="U85" s="108">
        <f t="shared" si="415"/>
        <v>0</v>
      </c>
      <c r="V85" s="102">
        <f>W85/744</f>
        <v>0.85196908602150523</v>
      </c>
      <c r="W85" s="103">
        <v>633.8649999999999</v>
      </c>
      <c r="X85" s="104">
        <v>0</v>
      </c>
      <c r="Y85" s="105">
        <f t="shared" ref="Y85" si="478">V85*X85/1000</f>
        <v>0</v>
      </c>
      <c r="Z85" s="312">
        <v>0</v>
      </c>
      <c r="AA85" s="107">
        <f t="shared" ref="AA85" si="479">W85*Z85/1000</f>
        <v>0</v>
      </c>
      <c r="AB85" s="312">
        <v>4814.1499999999996</v>
      </c>
      <c r="AC85" s="105">
        <f>ROUND((AB85*W85),2)/1000</f>
        <v>3051.5211899999999</v>
      </c>
      <c r="AD85" s="108">
        <f t="shared" si="418"/>
        <v>3051.5211899999999</v>
      </c>
      <c r="AE85" s="102">
        <f>AF85/744</f>
        <v>0</v>
      </c>
      <c r="AF85" s="103">
        <v>0</v>
      </c>
      <c r="AG85" s="104">
        <f t="shared" ref="AG85" si="480">X85</f>
        <v>0</v>
      </c>
      <c r="AH85" s="105">
        <f t="shared" ref="AH85" si="481">AG85*AE85/1000</f>
        <v>0</v>
      </c>
      <c r="AI85" s="312">
        <f t="shared" ref="AI85" si="482">Z85</f>
        <v>0</v>
      </c>
      <c r="AJ85" s="107">
        <f t="shared" ref="AJ85" si="483">AF85*AI85/1000</f>
        <v>0</v>
      </c>
      <c r="AK85" s="312">
        <v>0</v>
      </c>
      <c r="AL85" s="105">
        <f t="shared" si="423"/>
        <v>0</v>
      </c>
      <c r="AM85" s="108">
        <f t="shared" ref="AM85" si="484">AL85</f>
        <v>0</v>
      </c>
    </row>
    <row r="86" spans="1:39" s="98" customFormat="1" ht="33.75" customHeight="1">
      <c r="A86" s="392"/>
      <c r="B86" s="100" t="s">
        <v>143</v>
      </c>
      <c r="C86" s="101" t="s">
        <v>141</v>
      </c>
      <c r="D86" s="102">
        <f t="shared" ref="D86:D93" si="485">E86/744</f>
        <v>0</v>
      </c>
      <c r="E86" s="103"/>
      <c r="F86" s="104">
        <v>0</v>
      </c>
      <c r="G86" s="105">
        <f t="shared" si="407"/>
        <v>0</v>
      </c>
      <c r="H86" s="312">
        <v>0</v>
      </c>
      <c r="I86" s="107">
        <f t="shared" si="408"/>
        <v>0</v>
      </c>
      <c r="J86" s="312">
        <v>0</v>
      </c>
      <c r="K86" s="105">
        <f t="shared" ref="K86:K87" si="486">ROUND((J86*E86)*1.2,2)/1000</f>
        <v>0</v>
      </c>
      <c r="L86" s="108">
        <f t="shared" ref="L86:L93" si="487">K86</f>
        <v>0</v>
      </c>
      <c r="M86" s="102">
        <f t="shared" ref="M86" si="488">N86/744</f>
        <v>0</v>
      </c>
      <c r="N86" s="103">
        <v>0</v>
      </c>
      <c r="O86" s="104">
        <f t="shared" ref="O86:O93" si="489">F86</f>
        <v>0</v>
      </c>
      <c r="P86" s="105">
        <f t="shared" ref="P86:P93" si="490">O86*M86/1000</f>
        <v>0</v>
      </c>
      <c r="Q86" s="312">
        <f t="shared" ref="Q86:Q93" si="491">H86</f>
        <v>0</v>
      </c>
      <c r="R86" s="107">
        <f t="shared" ref="R86:R93" si="492">N86*Q86/1000</f>
        <v>0</v>
      </c>
      <c r="S86" s="312">
        <f t="shared" ref="S86:S93" si="493">J86</f>
        <v>0</v>
      </c>
      <c r="T86" s="105">
        <f t="shared" si="414"/>
        <v>0</v>
      </c>
      <c r="U86" s="108">
        <f t="shared" si="415"/>
        <v>0</v>
      </c>
      <c r="V86" s="102">
        <f t="shared" ref="V86:V93" si="494">W86/744</f>
        <v>0</v>
      </c>
      <c r="W86" s="103"/>
      <c r="X86" s="104">
        <v>0</v>
      </c>
      <c r="Y86" s="105">
        <f t="shared" si="416"/>
        <v>0</v>
      </c>
      <c r="Z86" s="312">
        <v>0</v>
      </c>
      <c r="AA86" s="107">
        <f t="shared" si="417"/>
        <v>0</v>
      </c>
      <c r="AB86" s="312">
        <v>0</v>
      </c>
      <c r="AC86" s="105">
        <f t="shared" si="434"/>
        <v>0</v>
      </c>
      <c r="AD86" s="108">
        <f t="shared" si="418"/>
        <v>0</v>
      </c>
      <c r="AE86" s="102">
        <f t="shared" ref="AE86" si="495">AF86/744</f>
        <v>0</v>
      </c>
      <c r="AF86" s="103">
        <v>0</v>
      </c>
      <c r="AG86" s="104">
        <f t="shared" ref="AG86:AG93" si="496">X86</f>
        <v>0</v>
      </c>
      <c r="AH86" s="105">
        <f t="shared" ref="AH86:AH93" si="497">AG86*AE86/1000</f>
        <v>0</v>
      </c>
      <c r="AI86" s="312">
        <f t="shared" ref="AI86:AI93" si="498">Z86</f>
        <v>0</v>
      </c>
      <c r="AJ86" s="107">
        <f t="shared" ref="AJ86:AJ93" si="499">AF86*AI86/1000</f>
        <v>0</v>
      </c>
      <c r="AK86" s="312">
        <f t="shared" ref="AK86:AK93" si="500">AB86</f>
        <v>0</v>
      </c>
      <c r="AL86" s="105">
        <f t="shared" si="423"/>
        <v>0</v>
      </c>
      <c r="AM86" s="108">
        <f t="shared" si="424"/>
        <v>0</v>
      </c>
    </row>
    <row r="87" spans="1:39" s="98" customFormat="1" ht="33.75" customHeight="1">
      <c r="A87" s="392"/>
      <c r="B87" s="100" t="s">
        <v>144</v>
      </c>
      <c r="C87" s="101" t="s">
        <v>142</v>
      </c>
      <c r="D87" s="102">
        <f t="shared" si="485"/>
        <v>6.3655913978494627E-2</v>
      </c>
      <c r="E87" s="103">
        <v>47.36</v>
      </c>
      <c r="F87" s="104">
        <v>0</v>
      </c>
      <c r="G87" s="105">
        <f t="shared" ref="G87:G93" si="501">D87*F87/1000</f>
        <v>0</v>
      </c>
      <c r="H87" s="312">
        <v>0</v>
      </c>
      <c r="I87" s="107">
        <f t="shared" ref="I87:I93" si="502">E87*H87/1000</f>
        <v>0</v>
      </c>
      <c r="J87" s="102">
        <v>0</v>
      </c>
      <c r="K87" s="105">
        <f t="shared" si="486"/>
        <v>0</v>
      </c>
      <c r="L87" s="108">
        <f t="shared" si="487"/>
        <v>0</v>
      </c>
      <c r="M87" s="102">
        <f t="shared" ref="M87" si="503">N87/672</f>
        <v>0</v>
      </c>
      <c r="N87" s="103">
        <v>0</v>
      </c>
      <c r="O87" s="104">
        <f t="shared" si="489"/>
        <v>0</v>
      </c>
      <c r="P87" s="105">
        <f t="shared" si="490"/>
        <v>0</v>
      </c>
      <c r="Q87" s="312">
        <f t="shared" si="491"/>
        <v>0</v>
      </c>
      <c r="R87" s="107">
        <f t="shared" si="492"/>
        <v>0</v>
      </c>
      <c r="S87" s="312">
        <f t="shared" si="493"/>
        <v>0</v>
      </c>
      <c r="T87" s="105">
        <f t="shared" ref="T87:T93" si="504">ROUND((S87*N87)*1.18,2)/1000</f>
        <v>0</v>
      </c>
      <c r="U87" s="108">
        <f t="shared" ref="U87:U93" si="505">T87</f>
        <v>0</v>
      </c>
      <c r="V87" s="102">
        <f t="shared" si="494"/>
        <v>0</v>
      </c>
      <c r="W87" s="103">
        <v>0</v>
      </c>
      <c r="X87" s="104">
        <v>0</v>
      </c>
      <c r="Y87" s="105">
        <f t="shared" ref="Y87:Y93" si="506">V87*X87/1000</f>
        <v>0</v>
      </c>
      <c r="Z87" s="312">
        <v>0</v>
      </c>
      <c r="AA87" s="107">
        <f t="shared" ref="AA87:AA93" si="507">W87*Z87/1000</f>
        <v>0</v>
      </c>
      <c r="AB87" s="312"/>
      <c r="AC87" s="105">
        <f t="shared" si="434"/>
        <v>0</v>
      </c>
      <c r="AD87" s="108">
        <f t="shared" si="418"/>
        <v>0</v>
      </c>
      <c r="AE87" s="102">
        <f t="shared" ref="AE87" si="508">AF87/672</f>
        <v>0</v>
      </c>
      <c r="AF87" s="103">
        <v>0</v>
      </c>
      <c r="AG87" s="104">
        <f t="shared" si="496"/>
        <v>0</v>
      </c>
      <c r="AH87" s="105">
        <f t="shared" si="497"/>
        <v>0</v>
      </c>
      <c r="AI87" s="312">
        <f t="shared" si="498"/>
        <v>0</v>
      </c>
      <c r="AJ87" s="107">
        <f t="shared" si="499"/>
        <v>0</v>
      </c>
      <c r="AK87" s="312">
        <f t="shared" si="500"/>
        <v>0</v>
      </c>
      <c r="AL87" s="105">
        <f t="shared" ref="AL87:AL93" si="509">ROUND((AK87*AF87)*1.18,2)/1000</f>
        <v>0</v>
      </c>
      <c r="AM87" s="108">
        <f t="shared" ref="AM87:AM93" si="510">AL87</f>
        <v>0</v>
      </c>
    </row>
    <row r="88" spans="1:39" s="98" customFormat="1" ht="33.75" customHeight="1">
      <c r="A88" s="392"/>
      <c r="B88" s="100" t="s">
        <v>145</v>
      </c>
      <c r="C88" s="101" t="s">
        <v>204</v>
      </c>
      <c r="D88" s="102">
        <f t="shared" si="485"/>
        <v>0.9622782258064515</v>
      </c>
      <c r="E88" s="103">
        <v>715.93499999999995</v>
      </c>
      <c r="F88" s="104">
        <v>0</v>
      </c>
      <c r="G88" s="105">
        <f t="shared" ref="G88:G92" si="511">D88*F88/1000</f>
        <v>0</v>
      </c>
      <c r="H88" s="312">
        <v>0</v>
      </c>
      <c r="I88" s="107">
        <f t="shared" ref="I88:I92" si="512">E88*H88/1000</f>
        <v>0</v>
      </c>
      <c r="J88" s="102">
        <v>0</v>
      </c>
      <c r="K88" s="105">
        <f t="shared" ref="K88:K94" si="513">ROUND((J88*E88)*1.2,2)/1000</f>
        <v>0</v>
      </c>
      <c r="L88" s="108">
        <f t="shared" ref="L88:L92" si="514">K88</f>
        <v>0</v>
      </c>
      <c r="M88" s="102">
        <f t="shared" ref="M88:M92" si="515">N88/744</f>
        <v>0</v>
      </c>
      <c r="N88" s="103">
        <v>0</v>
      </c>
      <c r="O88" s="104">
        <f t="shared" si="489"/>
        <v>0</v>
      </c>
      <c r="P88" s="105">
        <f t="shared" si="490"/>
        <v>0</v>
      </c>
      <c r="Q88" s="312">
        <f t="shared" si="491"/>
        <v>0</v>
      </c>
      <c r="R88" s="107">
        <f t="shared" si="492"/>
        <v>0</v>
      </c>
      <c r="S88" s="312">
        <f t="shared" si="493"/>
        <v>0</v>
      </c>
      <c r="T88" s="105">
        <f t="shared" ref="T88:T92" si="516">ROUND((S88*N88)*1.18,2)/1000</f>
        <v>0</v>
      </c>
      <c r="U88" s="108">
        <f t="shared" ref="U88:U92" si="517">T88</f>
        <v>0</v>
      </c>
      <c r="V88" s="102">
        <f t="shared" ref="V88:V92" si="518">W88/744</f>
        <v>2.6326370967741934</v>
      </c>
      <c r="W88" s="103">
        <v>1958.6819999999998</v>
      </c>
      <c r="X88" s="104">
        <v>0</v>
      </c>
      <c r="Y88" s="105">
        <f t="shared" ref="Y88:Y92" si="519">V88*X88/1000</f>
        <v>0</v>
      </c>
      <c r="Z88" s="312">
        <v>0</v>
      </c>
      <c r="AA88" s="107">
        <f t="shared" ref="AA88:AA92" si="520">W88*Z88/1000</f>
        <v>0</v>
      </c>
      <c r="AB88" s="312">
        <v>0</v>
      </c>
      <c r="AC88" s="105">
        <f t="shared" ref="AC88:AC92" si="521">ROUND((AB88*W88)*1.2,2)/1000</f>
        <v>0</v>
      </c>
      <c r="AD88" s="108">
        <f t="shared" ref="AD88:AD92" si="522">AC88</f>
        <v>0</v>
      </c>
      <c r="AE88" s="102">
        <f t="shared" ref="AE88:AE92" si="523">AF88/744</f>
        <v>0</v>
      </c>
      <c r="AF88" s="103">
        <v>0</v>
      </c>
      <c r="AG88" s="104">
        <f t="shared" si="496"/>
        <v>0</v>
      </c>
      <c r="AH88" s="105">
        <f t="shared" si="497"/>
        <v>0</v>
      </c>
      <c r="AI88" s="170">
        <f t="shared" si="498"/>
        <v>0</v>
      </c>
      <c r="AJ88" s="107">
        <f t="shared" si="499"/>
        <v>0</v>
      </c>
      <c r="AK88" s="170">
        <f t="shared" si="500"/>
        <v>0</v>
      </c>
      <c r="AL88" s="105">
        <f t="shared" ref="AL88:AL92" si="524">ROUND((AK88*AF88)*1.18,2)/1000</f>
        <v>0</v>
      </c>
      <c r="AM88" s="108">
        <f t="shared" ref="AM88:AM92" si="525">AL88</f>
        <v>0</v>
      </c>
    </row>
    <row r="89" spans="1:39" s="98" customFormat="1" ht="33.75" customHeight="1">
      <c r="A89" s="392"/>
      <c r="B89" s="100" t="s">
        <v>243</v>
      </c>
      <c r="C89" s="101" t="s">
        <v>244</v>
      </c>
      <c r="D89" s="102">
        <f t="shared" si="485"/>
        <v>3.4911290322580647E-2</v>
      </c>
      <c r="E89" s="103">
        <v>25.974</v>
      </c>
      <c r="F89" s="104">
        <v>0</v>
      </c>
      <c r="G89" s="105">
        <f t="shared" si="511"/>
        <v>0</v>
      </c>
      <c r="H89" s="312">
        <v>0</v>
      </c>
      <c r="I89" s="107">
        <f t="shared" si="512"/>
        <v>0</v>
      </c>
      <c r="J89" s="102">
        <v>0</v>
      </c>
      <c r="K89" s="105">
        <f t="shared" si="513"/>
        <v>0</v>
      </c>
      <c r="L89" s="108">
        <f t="shared" si="514"/>
        <v>0</v>
      </c>
      <c r="M89" s="102">
        <f t="shared" si="515"/>
        <v>0</v>
      </c>
      <c r="N89" s="103">
        <v>0</v>
      </c>
      <c r="O89" s="104">
        <f t="shared" si="489"/>
        <v>0</v>
      </c>
      <c r="P89" s="105">
        <f t="shared" si="490"/>
        <v>0</v>
      </c>
      <c r="Q89" s="312">
        <f t="shared" si="491"/>
        <v>0</v>
      </c>
      <c r="R89" s="107">
        <f t="shared" si="492"/>
        <v>0</v>
      </c>
      <c r="S89" s="312">
        <f t="shared" si="493"/>
        <v>0</v>
      </c>
      <c r="T89" s="105">
        <f t="shared" si="516"/>
        <v>0</v>
      </c>
      <c r="U89" s="108">
        <f t="shared" si="517"/>
        <v>0</v>
      </c>
      <c r="V89" s="102">
        <f t="shared" si="518"/>
        <v>0</v>
      </c>
      <c r="W89" s="103">
        <v>0</v>
      </c>
      <c r="X89" s="104">
        <v>0</v>
      </c>
      <c r="Y89" s="105">
        <f t="shared" si="519"/>
        <v>0</v>
      </c>
      <c r="Z89" s="312">
        <v>0</v>
      </c>
      <c r="AA89" s="107">
        <f t="shared" si="520"/>
        <v>0</v>
      </c>
      <c r="AB89" s="312"/>
      <c r="AC89" s="105">
        <f t="shared" si="521"/>
        <v>0</v>
      </c>
      <c r="AD89" s="108">
        <f t="shared" si="522"/>
        <v>0</v>
      </c>
      <c r="AE89" s="102">
        <f t="shared" si="523"/>
        <v>0</v>
      </c>
      <c r="AF89" s="103">
        <v>0</v>
      </c>
      <c r="AG89" s="104">
        <f t="shared" si="496"/>
        <v>0</v>
      </c>
      <c r="AH89" s="105">
        <f t="shared" si="497"/>
        <v>0</v>
      </c>
      <c r="AI89" s="186">
        <f t="shared" si="498"/>
        <v>0</v>
      </c>
      <c r="AJ89" s="107">
        <f t="shared" si="499"/>
        <v>0</v>
      </c>
      <c r="AK89" s="186">
        <f t="shared" si="500"/>
        <v>0</v>
      </c>
      <c r="AL89" s="105">
        <f t="shared" si="524"/>
        <v>0</v>
      </c>
      <c r="AM89" s="108">
        <f t="shared" si="525"/>
        <v>0</v>
      </c>
    </row>
    <row r="90" spans="1:39" s="98" customFormat="1" ht="33.75" customHeight="1">
      <c r="A90" s="392"/>
      <c r="B90" s="100" t="s">
        <v>251</v>
      </c>
      <c r="C90" s="101" t="s">
        <v>252</v>
      </c>
      <c r="D90" s="102">
        <f t="shared" ref="D90:D92" si="526">E90/744</f>
        <v>0</v>
      </c>
      <c r="E90" s="103"/>
      <c r="F90" s="104">
        <v>0</v>
      </c>
      <c r="G90" s="105">
        <f t="shared" si="511"/>
        <v>0</v>
      </c>
      <c r="H90" s="312">
        <v>0</v>
      </c>
      <c r="I90" s="107">
        <f t="shared" si="512"/>
        <v>0</v>
      </c>
      <c r="J90" s="102">
        <v>0</v>
      </c>
      <c r="K90" s="105">
        <f t="shared" si="513"/>
        <v>0</v>
      </c>
      <c r="L90" s="108">
        <f t="shared" si="514"/>
        <v>0</v>
      </c>
      <c r="M90" s="102">
        <f t="shared" si="515"/>
        <v>0</v>
      </c>
      <c r="N90" s="103">
        <v>0</v>
      </c>
      <c r="O90" s="104">
        <f t="shared" si="489"/>
        <v>0</v>
      </c>
      <c r="P90" s="105">
        <f t="shared" si="490"/>
        <v>0</v>
      </c>
      <c r="Q90" s="312">
        <f t="shared" si="491"/>
        <v>0</v>
      </c>
      <c r="R90" s="107">
        <f t="shared" si="492"/>
        <v>0</v>
      </c>
      <c r="S90" s="312">
        <f t="shared" si="493"/>
        <v>0</v>
      </c>
      <c r="T90" s="105">
        <f t="shared" si="516"/>
        <v>0</v>
      </c>
      <c r="U90" s="108">
        <f t="shared" si="517"/>
        <v>0</v>
      </c>
      <c r="V90" s="102">
        <f t="shared" si="518"/>
        <v>0</v>
      </c>
      <c r="W90" s="103">
        <v>0</v>
      </c>
      <c r="X90" s="104">
        <v>0</v>
      </c>
      <c r="Y90" s="105">
        <f t="shared" si="519"/>
        <v>0</v>
      </c>
      <c r="Z90" s="312">
        <v>0</v>
      </c>
      <c r="AA90" s="107">
        <f t="shared" si="520"/>
        <v>0</v>
      </c>
      <c r="AB90" s="312"/>
      <c r="AC90" s="105">
        <f t="shared" si="521"/>
        <v>0</v>
      </c>
      <c r="AD90" s="108">
        <f t="shared" si="522"/>
        <v>0</v>
      </c>
      <c r="AE90" s="102">
        <f t="shared" si="523"/>
        <v>0</v>
      </c>
      <c r="AF90" s="103">
        <v>0</v>
      </c>
      <c r="AG90" s="104">
        <f t="shared" si="496"/>
        <v>0</v>
      </c>
      <c r="AH90" s="105">
        <f t="shared" si="497"/>
        <v>0</v>
      </c>
      <c r="AI90" s="195">
        <f t="shared" si="498"/>
        <v>0</v>
      </c>
      <c r="AJ90" s="107">
        <f t="shared" si="499"/>
        <v>0</v>
      </c>
      <c r="AK90" s="195">
        <f t="shared" si="500"/>
        <v>0</v>
      </c>
      <c r="AL90" s="105">
        <f t="shared" si="524"/>
        <v>0</v>
      </c>
      <c r="AM90" s="108">
        <f t="shared" si="525"/>
        <v>0</v>
      </c>
    </row>
    <row r="91" spans="1:39" s="98" customFormat="1" ht="33.75" customHeight="1">
      <c r="A91" s="392"/>
      <c r="B91" s="100" t="s">
        <v>254</v>
      </c>
      <c r="C91" s="101" t="s">
        <v>261</v>
      </c>
      <c r="D91" s="102">
        <f t="shared" si="526"/>
        <v>0</v>
      </c>
      <c r="E91" s="103">
        <v>0</v>
      </c>
      <c r="F91" s="104">
        <v>0</v>
      </c>
      <c r="G91" s="105">
        <f t="shared" si="511"/>
        <v>0</v>
      </c>
      <c r="H91" s="312">
        <v>0</v>
      </c>
      <c r="I91" s="107">
        <f t="shared" si="512"/>
        <v>0</v>
      </c>
      <c r="J91" s="141">
        <v>0</v>
      </c>
      <c r="K91" s="105">
        <f t="shared" si="513"/>
        <v>0</v>
      </c>
      <c r="L91" s="108">
        <f t="shared" si="514"/>
        <v>0</v>
      </c>
      <c r="M91" s="102">
        <f t="shared" si="515"/>
        <v>0</v>
      </c>
      <c r="N91" s="103">
        <v>0</v>
      </c>
      <c r="O91" s="104">
        <f t="shared" si="489"/>
        <v>0</v>
      </c>
      <c r="P91" s="105">
        <f t="shared" si="490"/>
        <v>0</v>
      </c>
      <c r="Q91" s="312">
        <f t="shared" si="491"/>
        <v>0</v>
      </c>
      <c r="R91" s="107">
        <f t="shared" si="492"/>
        <v>0</v>
      </c>
      <c r="S91" s="312">
        <f t="shared" si="493"/>
        <v>0</v>
      </c>
      <c r="T91" s="105">
        <f t="shared" si="516"/>
        <v>0</v>
      </c>
      <c r="U91" s="108">
        <f t="shared" si="517"/>
        <v>0</v>
      </c>
      <c r="V91" s="102">
        <f t="shared" si="518"/>
        <v>1.2751612903225806</v>
      </c>
      <c r="W91" s="103">
        <v>948.72</v>
      </c>
      <c r="X91" s="104">
        <v>0</v>
      </c>
      <c r="Y91" s="105">
        <f t="shared" si="519"/>
        <v>0</v>
      </c>
      <c r="Z91" s="312">
        <v>0</v>
      </c>
      <c r="AA91" s="107">
        <f t="shared" si="520"/>
        <v>0</v>
      </c>
      <c r="AB91" s="312">
        <v>0</v>
      </c>
      <c r="AC91" s="105">
        <f t="shared" si="521"/>
        <v>0</v>
      </c>
      <c r="AD91" s="108">
        <f t="shared" si="522"/>
        <v>0</v>
      </c>
      <c r="AE91" s="102">
        <f t="shared" si="523"/>
        <v>0</v>
      </c>
      <c r="AF91" s="103">
        <v>0</v>
      </c>
      <c r="AG91" s="104">
        <f t="shared" si="496"/>
        <v>0</v>
      </c>
      <c r="AH91" s="105">
        <f t="shared" si="497"/>
        <v>0</v>
      </c>
      <c r="AI91" s="228">
        <f t="shared" si="498"/>
        <v>0</v>
      </c>
      <c r="AJ91" s="107">
        <f t="shared" si="499"/>
        <v>0</v>
      </c>
      <c r="AK91" s="228">
        <f t="shared" si="500"/>
        <v>0</v>
      </c>
      <c r="AL91" s="105">
        <f t="shared" si="524"/>
        <v>0</v>
      </c>
      <c r="AM91" s="108">
        <f t="shared" si="525"/>
        <v>0</v>
      </c>
    </row>
    <row r="92" spans="1:39" s="98" customFormat="1" ht="33.75" customHeight="1">
      <c r="A92" s="392"/>
      <c r="B92" s="100" t="s">
        <v>260</v>
      </c>
      <c r="C92" s="101" t="s">
        <v>290</v>
      </c>
      <c r="D92" s="102">
        <f t="shared" si="526"/>
        <v>0.14460752688172043</v>
      </c>
      <c r="E92" s="103">
        <v>107.58800000000001</v>
      </c>
      <c r="F92" s="104">
        <v>0</v>
      </c>
      <c r="G92" s="105">
        <f t="shared" si="511"/>
        <v>0</v>
      </c>
      <c r="H92" s="312">
        <v>0</v>
      </c>
      <c r="I92" s="107">
        <f t="shared" si="512"/>
        <v>0</v>
      </c>
      <c r="J92" s="102">
        <v>0</v>
      </c>
      <c r="K92" s="105">
        <f t="shared" ref="K92" si="527">ROUND((J92*E92)*1.2,2)/1000</f>
        <v>0</v>
      </c>
      <c r="L92" s="108">
        <f t="shared" si="514"/>
        <v>0</v>
      </c>
      <c r="M92" s="102">
        <f t="shared" si="515"/>
        <v>0</v>
      </c>
      <c r="N92" s="103">
        <v>0</v>
      </c>
      <c r="O92" s="104">
        <f t="shared" ref="O92" si="528">F92</f>
        <v>0</v>
      </c>
      <c r="P92" s="105">
        <f t="shared" ref="P92" si="529">O92*M92/1000</f>
        <v>0</v>
      </c>
      <c r="Q92" s="312">
        <f t="shared" ref="Q92" si="530">H92</f>
        <v>0</v>
      </c>
      <c r="R92" s="107">
        <f t="shared" ref="R92" si="531">N92*Q92/1000</f>
        <v>0</v>
      </c>
      <c r="S92" s="312">
        <f t="shared" ref="S92" si="532">J92</f>
        <v>0</v>
      </c>
      <c r="T92" s="105">
        <f t="shared" si="516"/>
        <v>0</v>
      </c>
      <c r="U92" s="108">
        <f t="shared" si="517"/>
        <v>0</v>
      </c>
      <c r="V92" s="102">
        <f t="shared" si="518"/>
        <v>0</v>
      </c>
      <c r="W92" s="103">
        <v>0</v>
      </c>
      <c r="X92" s="104">
        <v>0</v>
      </c>
      <c r="Y92" s="105">
        <f t="shared" si="519"/>
        <v>0</v>
      </c>
      <c r="Z92" s="312">
        <v>0</v>
      </c>
      <c r="AA92" s="107">
        <f t="shared" si="520"/>
        <v>0</v>
      </c>
      <c r="AB92" s="312"/>
      <c r="AC92" s="105">
        <f t="shared" si="521"/>
        <v>0</v>
      </c>
      <c r="AD92" s="108">
        <f t="shared" si="522"/>
        <v>0</v>
      </c>
      <c r="AE92" s="102">
        <f t="shared" si="523"/>
        <v>0</v>
      </c>
      <c r="AF92" s="103">
        <v>0</v>
      </c>
      <c r="AG92" s="104">
        <f t="shared" ref="AG92" si="533">X92</f>
        <v>0</v>
      </c>
      <c r="AH92" s="105">
        <f t="shared" ref="AH92" si="534">AG92*AE92/1000</f>
        <v>0</v>
      </c>
      <c r="AI92" s="282">
        <f t="shared" ref="AI92" si="535">Z92</f>
        <v>0</v>
      </c>
      <c r="AJ92" s="107">
        <f t="shared" ref="AJ92" si="536">AF92*AI92/1000</f>
        <v>0</v>
      </c>
      <c r="AK92" s="282">
        <f t="shared" ref="AK92" si="537">AB92</f>
        <v>0</v>
      </c>
      <c r="AL92" s="105">
        <f t="shared" si="524"/>
        <v>0</v>
      </c>
      <c r="AM92" s="108">
        <f t="shared" si="525"/>
        <v>0</v>
      </c>
    </row>
    <row r="93" spans="1:39" s="98" customFormat="1" ht="33.75" customHeight="1">
      <c r="A93" s="393"/>
      <c r="B93" s="100" t="s">
        <v>187</v>
      </c>
      <c r="C93" s="101" t="s">
        <v>291</v>
      </c>
      <c r="D93" s="102">
        <f t="shared" si="485"/>
        <v>1.4216397849462365E-2</v>
      </c>
      <c r="E93" s="103">
        <v>10.577</v>
      </c>
      <c r="F93" s="104">
        <v>0</v>
      </c>
      <c r="G93" s="105">
        <f t="shared" si="501"/>
        <v>0</v>
      </c>
      <c r="H93" s="312">
        <v>0</v>
      </c>
      <c r="I93" s="107">
        <f t="shared" si="502"/>
        <v>0</v>
      </c>
      <c r="J93" s="102">
        <v>0</v>
      </c>
      <c r="K93" s="105">
        <f t="shared" si="513"/>
        <v>0</v>
      </c>
      <c r="L93" s="108">
        <f t="shared" si="487"/>
        <v>0</v>
      </c>
      <c r="M93" s="102">
        <f t="shared" ref="M93" si="538">N93/744</f>
        <v>0</v>
      </c>
      <c r="N93" s="103">
        <v>0</v>
      </c>
      <c r="O93" s="104">
        <f t="shared" si="489"/>
        <v>0</v>
      </c>
      <c r="P93" s="105">
        <f t="shared" si="490"/>
        <v>0</v>
      </c>
      <c r="Q93" s="312">
        <f t="shared" si="491"/>
        <v>0</v>
      </c>
      <c r="R93" s="107">
        <f t="shared" si="492"/>
        <v>0</v>
      </c>
      <c r="S93" s="312">
        <f t="shared" si="493"/>
        <v>0</v>
      </c>
      <c r="T93" s="105">
        <f t="shared" si="504"/>
        <v>0</v>
      </c>
      <c r="U93" s="108">
        <f t="shared" si="505"/>
        <v>0</v>
      </c>
      <c r="V93" s="102">
        <f t="shared" si="494"/>
        <v>0.20696236559139783</v>
      </c>
      <c r="W93" s="103">
        <v>153.97999999999999</v>
      </c>
      <c r="X93" s="104">
        <v>0</v>
      </c>
      <c r="Y93" s="105">
        <f t="shared" si="506"/>
        <v>0</v>
      </c>
      <c r="Z93" s="312">
        <v>0</v>
      </c>
      <c r="AA93" s="107">
        <f t="shared" si="507"/>
        <v>0</v>
      </c>
      <c r="AB93" s="312"/>
      <c r="AC93" s="105">
        <f t="shared" si="434"/>
        <v>0</v>
      </c>
      <c r="AD93" s="108">
        <f t="shared" si="418"/>
        <v>0</v>
      </c>
      <c r="AE93" s="102">
        <f t="shared" ref="AE93" si="539">AF93/744</f>
        <v>0</v>
      </c>
      <c r="AF93" s="103">
        <v>0</v>
      </c>
      <c r="AG93" s="104">
        <f t="shared" si="496"/>
        <v>0</v>
      </c>
      <c r="AH93" s="105">
        <f t="shared" si="497"/>
        <v>0</v>
      </c>
      <c r="AI93" s="106">
        <f t="shared" si="498"/>
        <v>0</v>
      </c>
      <c r="AJ93" s="107">
        <f t="shared" si="499"/>
        <v>0</v>
      </c>
      <c r="AK93" s="106">
        <f t="shared" si="500"/>
        <v>0</v>
      </c>
      <c r="AL93" s="105">
        <f t="shared" si="509"/>
        <v>0</v>
      </c>
      <c r="AM93" s="108">
        <f t="shared" si="510"/>
        <v>0</v>
      </c>
    </row>
    <row r="94" spans="1:39" s="98" customFormat="1" ht="33.75" customHeight="1">
      <c r="A94" s="391" t="s">
        <v>122</v>
      </c>
      <c r="B94" s="100" t="s">
        <v>154</v>
      </c>
      <c r="C94" s="101" t="s">
        <v>255</v>
      </c>
      <c r="D94" s="102">
        <f>E94/720</f>
        <v>0.73150000000000004</v>
      </c>
      <c r="E94" s="103">
        <v>526.68000000000006</v>
      </c>
      <c r="F94" s="104">
        <v>0</v>
      </c>
      <c r="G94" s="105">
        <f t="shared" si="407"/>
        <v>0</v>
      </c>
      <c r="H94" s="312">
        <v>0</v>
      </c>
      <c r="I94" s="107">
        <f t="shared" si="408"/>
        <v>0</v>
      </c>
      <c r="J94" s="312">
        <v>0</v>
      </c>
      <c r="K94" s="105">
        <f t="shared" si="513"/>
        <v>0</v>
      </c>
      <c r="L94" s="108">
        <f>K94</f>
        <v>0</v>
      </c>
      <c r="M94" s="102">
        <f>N94/720</f>
        <v>0</v>
      </c>
      <c r="N94" s="103">
        <v>0</v>
      </c>
      <c r="O94" s="104">
        <f t="shared" ref="O94" si="540">F94</f>
        <v>0</v>
      </c>
      <c r="P94" s="105">
        <f t="shared" ref="P94" si="541">O94*M94/1000</f>
        <v>0</v>
      </c>
      <c r="Q94" s="312">
        <f t="shared" ref="Q94" si="542">H94</f>
        <v>0</v>
      </c>
      <c r="R94" s="107">
        <f t="shared" ref="R94" si="543">N94*Q94/1000</f>
        <v>0</v>
      </c>
      <c r="S94" s="312">
        <f t="shared" ref="S94" si="544">J94</f>
        <v>0</v>
      </c>
      <c r="T94" s="105">
        <f t="shared" si="414"/>
        <v>0</v>
      </c>
      <c r="U94" s="108">
        <f t="shared" si="415"/>
        <v>0</v>
      </c>
      <c r="V94" s="102">
        <f>W94/720</f>
        <v>1.1281736111111111</v>
      </c>
      <c r="W94" s="103">
        <v>812.28499999999997</v>
      </c>
      <c r="X94" s="104">
        <v>0</v>
      </c>
      <c r="Y94" s="105">
        <f t="shared" ref="Y94" si="545">V94*X94/1000</f>
        <v>0</v>
      </c>
      <c r="Z94" s="312">
        <v>0</v>
      </c>
      <c r="AA94" s="107">
        <f t="shared" ref="AA94" si="546">W94*Z94/1000</f>
        <v>0</v>
      </c>
      <c r="AB94" s="312">
        <v>4814.1499999999996</v>
      </c>
      <c r="AC94" s="105">
        <f>ROUND((AB94*W94),2)/1000</f>
        <v>3910.4618300000002</v>
      </c>
      <c r="AD94" s="108">
        <f t="shared" si="418"/>
        <v>3910.4618300000002</v>
      </c>
      <c r="AE94" s="102">
        <f>AF94/720</f>
        <v>0</v>
      </c>
      <c r="AF94" s="103">
        <v>0</v>
      </c>
      <c r="AG94" s="104">
        <f t="shared" ref="AG94" si="547">X94</f>
        <v>0</v>
      </c>
      <c r="AH94" s="105">
        <f t="shared" ref="AH94" si="548">AG94*AE94/1000</f>
        <v>0</v>
      </c>
      <c r="AI94" s="106">
        <f t="shared" ref="AI94" si="549">Z94</f>
        <v>0</v>
      </c>
      <c r="AJ94" s="107">
        <f t="shared" ref="AJ94" si="550">AF94*AI94/1000</f>
        <v>0</v>
      </c>
      <c r="AK94" s="106">
        <v>0</v>
      </c>
      <c r="AL94" s="105">
        <f t="shared" si="423"/>
        <v>0</v>
      </c>
      <c r="AM94" s="108">
        <f t="shared" ref="AM94" si="551">AL94</f>
        <v>0</v>
      </c>
    </row>
    <row r="95" spans="1:39" s="98" customFormat="1" ht="33.75" customHeight="1">
      <c r="A95" s="392"/>
      <c r="B95" s="100" t="s">
        <v>143</v>
      </c>
      <c r="C95" s="101" t="s">
        <v>141</v>
      </c>
      <c r="D95" s="102">
        <f t="shared" ref="D95:D102" si="552">E95/720</f>
        <v>0</v>
      </c>
      <c r="E95" s="103"/>
      <c r="F95" s="104">
        <v>0</v>
      </c>
      <c r="G95" s="105">
        <f t="shared" si="407"/>
        <v>0</v>
      </c>
      <c r="H95" s="312">
        <v>0</v>
      </c>
      <c r="I95" s="107">
        <f t="shared" si="408"/>
        <v>0</v>
      </c>
      <c r="J95" s="312">
        <v>0</v>
      </c>
      <c r="K95" s="105">
        <f t="shared" ref="K95:K96" si="553">ROUND((J95*E95)*1.2,2)/1000</f>
        <v>0</v>
      </c>
      <c r="L95" s="108">
        <f t="shared" ref="L95:L102" si="554">K95</f>
        <v>0</v>
      </c>
      <c r="M95" s="102">
        <f t="shared" ref="M95" si="555">N95/720</f>
        <v>0</v>
      </c>
      <c r="N95" s="103">
        <v>0</v>
      </c>
      <c r="O95" s="104">
        <f t="shared" ref="O95:O102" si="556">F95</f>
        <v>0</v>
      </c>
      <c r="P95" s="105">
        <f t="shared" ref="P95:P102" si="557">O95*M95/1000</f>
        <v>0</v>
      </c>
      <c r="Q95" s="312">
        <f t="shared" ref="Q95:Q102" si="558">H95</f>
        <v>0</v>
      </c>
      <c r="R95" s="107">
        <f t="shared" ref="R95:R102" si="559">N95*Q95/1000</f>
        <v>0</v>
      </c>
      <c r="S95" s="312">
        <f t="shared" ref="S95:S102" si="560">J95</f>
        <v>0</v>
      </c>
      <c r="T95" s="105">
        <f t="shared" si="414"/>
        <v>0</v>
      </c>
      <c r="U95" s="108">
        <f t="shared" si="415"/>
        <v>0</v>
      </c>
      <c r="V95" s="102">
        <f t="shared" ref="V95:V102" si="561">W95/720</f>
        <v>0</v>
      </c>
      <c r="W95" s="103"/>
      <c r="X95" s="104">
        <v>0</v>
      </c>
      <c r="Y95" s="105">
        <f t="shared" si="416"/>
        <v>0</v>
      </c>
      <c r="Z95" s="312">
        <v>0</v>
      </c>
      <c r="AA95" s="107">
        <f t="shared" si="417"/>
        <v>0</v>
      </c>
      <c r="AB95" s="312">
        <v>0</v>
      </c>
      <c r="AC95" s="105">
        <f t="shared" si="434"/>
        <v>0</v>
      </c>
      <c r="AD95" s="108">
        <f t="shared" si="418"/>
        <v>0</v>
      </c>
      <c r="AE95" s="102">
        <f t="shared" ref="AE95" si="562">AF95/720</f>
        <v>0</v>
      </c>
      <c r="AF95" s="103">
        <v>0</v>
      </c>
      <c r="AG95" s="104">
        <f t="shared" ref="AG95:AG102" si="563">X95</f>
        <v>0</v>
      </c>
      <c r="AH95" s="105">
        <f t="shared" ref="AH95:AH102" si="564">AG95*AE95/1000</f>
        <v>0</v>
      </c>
      <c r="AI95" s="106">
        <f t="shared" ref="AI95:AI102" si="565">Z95</f>
        <v>0</v>
      </c>
      <c r="AJ95" s="107">
        <f t="shared" ref="AJ95:AJ102" si="566">AF95*AI95/1000</f>
        <v>0</v>
      </c>
      <c r="AK95" s="106">
        <f t="shared" ref="AK95:AK102" si="567">AB95</f>
        <v>0</v>
      </c>
      <c r="AL95" s="105">
        <f t="shared" si="423"/>
        <v>0</v>
      </c>
      <c r="AM95" s="108">
        <f t="shared" si="424"/>
        <v>0</v>
      </c>
    </row>
    <row r="96" spans="1:39" s="98" customFormat="1" ht="33.75" customHeight="1">
      <c r="A96" s="392"/>
      <c r="B96" s="100" t="s">
        <v>144</v>
      </c>
      <c r="C96" s="101" t="s">
        <v>142</v>
      </c>
      <c r="D96" s="102">
        <f t="shared" si="552"/>
        <v>8.3777777777777784E-2</v>
      </c>
      <c r="E96" s="103">
        <v>60.32</v>
      </c>
      <c r="F96" s="104">
        <v>0</v>
      </c>
      <c r="G96" s="105">
        <f t="shared" si="407"/>
        <v>0</v>
      </c>
      <c r="H96" s="312">
        <v>0</v>
      </c>
      <c r="I96" s="107">
        <f t="shared" si="408"/>
        <v>0</v>
      </c>
      <c r="J96" s="102">
        <v>0</v>
      </c>
      <c r="K96" s="105">
        <f t="shared" si="553"/>
        <v>0</v>
      </c>
      <c r="L96" s="108">
        <f t="shared" si="554"/>
        <v>0</v>
      </c>
      <c r="M96" s="102">
        <f t="shared" ref="M96" si="568">N96/672</f>
        <v>0</v>
      </c>
      <c r="N96" s="103">
        <v>0</v>
      </c>
      <c r="O96" s="104">
        <f t="shared" si="556"/>
        <v>0</v>
      </c>
      <c r="P96" s="105">
        <f t="shared" si="557"/>
        <v>0</v>
      </c>
      <c r="Q96" s="312">
        <f t="shared" si="558"/>
        <v>0</v>
      </c>
      <c r="R96" s="107">
        <f t="shared" si="559"/>
        <v>0</v>
      </c>
      <c r="S96" s="312">
        <f t="shared" si="560"/>
        <v>0</v>
      </c>
      <c r="T96" s="105">
        <f t="shared" si="414"/>
        <v>0</v>
      </c>
      <c r="U96" s="108">
        <f t="shared" si="415"/>
        <v>0</v>
      </c>
      <c r="V96" s="102">
        <f t="shared" si="561"/>
        <v>0</v>
      </c>
      <c r="W96" s="103">
        <v>0</v>
      </c>
      <c r="X96" s="104">
        <v>0</v>
      </c>
      <c r="Y96" s="105">
        <f t="shared" si="416"/>
        <v>0</v>
      </c>
      <c r="Z96" s="312">
        <v>0</v>
      </c>
      <c r="AA96" s="107">
        <f t="shared" si="417"/>
        <v>0</v>
      </c>
      <c r="AB96" s="312"/>
      <c r="AC96" s="105">
        <f t="shared" si="434"/>
        <v>0</v>
      </c>
      <c r="AD96" s="108">
        <f t="shared" si="418"/>
        <v>0</v>
      </c>
      <c r="AE96" s="102">
        <f t="shared" ref="AE96" si="569">AF96/672</f>
        <v>0</v>
      </c>
      <c r="AF96" s="103">
        <v>0</v>
      </c>
      <c r="AG96" s="104">
        <f t="shared" si="563"/>
        <v>0</v>
      </c>
      <c r="AH96" s="105">
        <f t="shared" si="564"/>
        <v>0</v>
      </c>
      <c r="AI96" s="106">
        <f t="shared" si="565"/>
        <v>0</v>
      </c>
      <c r="AJ96" s="107">
        <f t="shared" si="566"/>
        <v>0</v>
      </c>
      <c r="AK96" s="106">
        <f t="shared" si="567"/>
        <v>0</v>
      </c>
      <c r="AL96" s="105">
        <f t="shared" si="423"/>
        <v>0</v>
      </c>
      <c r="AM96" s="108">
        <f t="shared" si="424"/>
        <v>0</v>
      </c>
    </row>
    <row r="97" spans="1:39" s="98" customFormat="1" ht="33.75" customHeight="1">
      <c r="A97" s="392"/>
      <c r="B97" s="100" t="s">
        <v>145</v>
      </c>
      <c r="C97" s="101" t="s">
        <v>204</v>
      </c>
      <c r="D97" s="102">
        <f t="shared" si="552"/>
        <v>0.95911111111111125</v>
      </c>
      <c r="E97" s="103">
        <v>690.56000000000006</v>
      </c>
      <c r="F97" s="104">
        <v>0</v>
      </c>
      <c r="G97" s="105">
        <f t="shared" ref="G97:G101" si="570">D97*F97/1000</f>
        <v>0</v>
      </c>
      <c r="H97" s="312">
        <v>0</v>
      </c>
      <c r="I97" s="107">
        <f t="shared" ref="I97:I101" si="571">E97*H97/1000</f>
        <v>0</v>
      </c>
      <c r="J97" s="102">
        <v>0</v>
      </c>
      <c r="K97" s="105">
        <f t="shared" ref="K97:K103" si="572">ROUND((J97*E97)*1.2,2)/1000</f>
        <v>0</v>
      </c>
      <c r="L97" s="108">
        <f t="shared" ref="L97:L101" si="573">K97</f>
        <v>0</v>
      </c>
      <c r="M97" s="102">
        <f t="shared" ref="M97:M101" si="574">N97/744</f>
        <v>0</v>
      </c>
      <c r="N97" s="103">
        <v>0</v>
      </c>
      <c r="O97" s="104">
        <f t="shared" si="556"/>
        <v>0</v>
      </c>
      <c r="P97" s="105">
        <f t="shared" si="557"/>
        <v>0</v>
      </c>
      <c r="Q97" s="312">
        <f t="shared" si="558"/>
        <v>0</v>
      </c>
      <c r="R97" s="107">
        <f t="shared" si="559"/>
        <v>0</v>
      </c>
      <c r="S97" s="312">
        <f t="shared" si="560"/>
        <v>0</v>
      </c>
      <c r="T97" s="105">
        <f t="shared" ref="T97:T101" si="575">ROUND((S97*N97)*1.18,2)/1000</f>
        <v>0</v>
      </c>
      <c r="U97" s="108">
        <f t="shared" ref="U97:U101" si="576">T97</f>
        <v>0</v>
      </c>
      <c r="V97" s="102">
        <f t="shared" ref="V97:V99" si="577">W97/720</f>
        <v>2.6185319444444444</v>
      </c>
      <c r="W97" s="103">
        <v>1885.3430000000001</v>
      </c>
      <c r="X97" s="104">
        <v>0</v>
      </c>
      <c r="Y97" s="105">
        <f t="shared" ref="Y97:Y101" si="578">V97*X97/1000</f>
        <v>0</v>
      </c>
      <c r="Z97" s="312">
        <v>0</v>
      </c>
      <c r="AA97" s="107">
        <f t="shared" ref="AA97:AA101" si="579">W97*Z97/1000</f>
        <v>0</v>
      </c>
      <c r="AB97" s="312">
        <v>0</v>
      </c>
      <c r="AC97" s="105">
        <f t="shared" ref="AC97:AC101" si="580">ROUND((AB97*W97)*1.2,2)/1000</f>
        <v>0</v>
      </c>
      <c r="AD97" s="108">
        <f t="shared" ref="AD97:AD101" si="581">AC97</f>
        <v>0</v>
      </c>
      <c r="AE97" s="102">
        <f t="shared" ref="AE97:AE101" si="582">AF97/744</f>
        <v>0</v>
      </c>
      <c r="AF97" s="103">
        <v>0</v>
      </c>
      <c r="AG97" s="104">
        <f t="shared" si="563"/>
        <v>0</v>
      </c>
      <c r="AH97" s="105">
        <f t="shared" si="564"/>
        <v>0</v>
      </c>
      <c r="AI97" s="170">
        <f t="shared" si="565"/>
        <v>0</v>
      </c>
      <c r="AJ97" s="107">
        <f t="shared" si="566"/>
        <v>0</v>
      </c>
      <c r="AK97" s="170">
        <f t="shared" si="567"/>
        <v>0</v>
      </c>
      <c r="AL97" s="105">
        <f t="shared" ref="AL97:AL101" si="583">ROUND((AK97*AF97)*1.18,2)/1000</f>
        <v>0</v>
      </c>
      <c r="AM97" s="108">
        <f t="shared" ref="AM97:AM101" si="584">AL97</f>
        <v>0</v>
      </c>
    </row>
    <row r="98" spans="1:39" s="98" customFormat="1" ht="33.75" customHeight="1">
      <c r="A98" s="392"/>
      <c r="B98" s="100" t="s">
        <v>243</v>
      </c>
      <c r="C98" s="101" t="s">
        <v>244</v>
      </c>
      <c r="D98" s="102">
        <f t="shared" si="552"/>
        <v>3.4250000000000003E-2</v>
      </c>
      <c r="E98" s="103">
        <v>24.66</v>
      </c>
      <c r="F98" s="104">
        <v>0</v>
      </c>
      <c r="G98" s="105">
        <f t="shared" si="570"/>
        <v>0</v>
      </c>
      <c r="H98" s="312">
        <v>0</v>
      </c>
      <c r="I98" s="107">
        <f t="shared" si="571"/>
        <v>0</v>
      </c>
      <c r="J98" s="102">
        <v>0</v>
      </c>
      <c r="K98" s="105">
        <f t="shared" si="572"/>
        <v>0</v>
      </c>
      <c r="L98" s="108">
        <f t="shared" si="573"/>
        <v>0</v>
      </c>
      <c r="M98" s="102">
        <f t="shared" si="574"/>
        <v>0</v>
      </c>
      <c r="N98" s="103">
        <v>0</v>
      </c>
      <c r="O98" s="104">
        <f t="shared" si="556"/>
        <v>0</v>
      </c>
      <c r="P98" s="105">
        <f t="shared" si="557"/>
        <v>0</v>
      </c>
      <c r="Q98" s="312">
        <f t="shared" si="558"/>
        <v>0</v>
      </c>
      <c r="R98" s="107">
        <f t="shared" si="559"/>
        <v>0</v>
      </c>
      <c r="S98" s="312">
        <f t="shared" si="560"/>
        <v>0</v>
      </c>
      <c r="T98" s="105">
        <f t="shared" si="575"/>
        <v>0</v>
      </c>
      <c r="U98" s="108">
        <f t="shared" si="576"/>
        <v>0</v>
      </c>
      <c r="V98" s="102">
        <f t="shared" si="577"/>
        <v>0</v>
      </c>
      <c r="W98" s="103">
        <v>0</v>
      </c>
      <c r="X98" s="104">
        <v>0</v>
      </c>
      <c r="Y98" s="105">
        <f t="shared" si="578"/>
        <v>0</v>
      </c>
      <c r="Z98" s="312">
        <v>0</v>
      </c>
      <c r="AA98" s="107">
        <f t="shared" si="579"/>
        <v>0</v>
      </c>
      <c r="AB98" s="312"/>
      <c r="AC98" s="105">
        <f t="shared" si="580"/>
        <v>0</v>
      </c>
      <c r="AD98" s="108">
        <f t="shared" si="581"/>
        <v>0</v>
      </c>
      <c r="AE98" s="102">
        <f t="shared" si="582"/>
        <v>0</v>
      </c>
      <c r="AF98" s="103">
        <v>0</v>
      </c>
      <c r="AG98" s="104">
        <f t="shared" si="563"/>
        <v>0</v>
      </c>
      <c r="AH98" s="105">
        <f t="shared" si="564"/>
        <v>0</v>
      </c>
      <c r="AI98" s="186">
        <f t="shared" si="565"/>
        <v>0</v>
      </c>
      <c r="AJ98" s="107">
        <f t="shared" si="566"/>
        <v>0</v>
      </c>
      <c r="AK98" s="186">
        <f t="shared" si="567"/>
        <v>0</v>
      </c>
      <c r="AL98" s="105">
        <f t="shared" si="583"/>
        <v>0</v>
      </c>
      <c r="AM98" s="108">
        <f t="shared" si="584"/>
        <v>0</v>
      </c>
    </row>
    <row r="99" spans="1:39" s="98" customFormat="1" ht="33.75" customHeight="1">
      <c r="A99" s="392"/>
      <c r="B99" s="100" t="s">
        <v>251</v>
      </c>
      <c r="C99" s="101" t="s">
        <v>252</v>
      </c>
      <c r="D99" s="102">
        <f t="shared" ref="D99" si="585">E99/720</f>
        <v>0</v>
      </c>
      <c r="E99" s="103"/>
      <c r="F99" s="104">
        <v>0</v>
      </c>
      <c r="G99" s="105">
        <f t="shared" si="570"/>
        <v>0</v>
      </c>
      <c r="H99" s="312">
        <v>0</v>
      </c>
      <c r="I99" s="107">
        <f t="shared" si="571"/>
        <v>0</v>
      </c>
      <c r="J99" s="102">
        <v>0</v>
      </c>
      <c r="K99" s="105">
        <f t="shared" si="572"/>
        <v>0</v>
      </c>
      <c r="L99" s="108">
        <f t="shared" si="573"/>
        <v>0</v>
      </c>
      <c r="M99" s="102">
        <f t="shared" si="574"/>
        <v>0</v>
      </c>
      <c r="N99" s="103">
        <v>0</v>
      </c>
      <c r="O99" s="104">
        <f t="shared" si="556"/>
        <v>0</v>
      </c>
      <c r="P99" s="105">
        <f t="shared" si="557"/>
        <v>0</v>
      </c>
      <c r="Q99" s="312">
        <f t="shared" si="558"/>
        <v>0</v>
      </c>
      <c r="R99" s="107">
        <f t="shared" si="559"/>
        <v>0</v>
      </c>
      <c r="S99" s="312">
        <f t="shared" si="560"/>
        <v>0</v>
      </c>
      <c r="T99" s="105">
        <f t="shared" si="575"/>
        <v>0</v>
      </c>
      <c r="U99" s="108">
        <f t="shared" si="576"/>
        <v>0</v>
      </c>
      <c r="V99" s="102">
        <f t="shared" si="577"/>
        <v>0</v>
      </c>
      <c r="W99" s="103">
        <v>0</v>
      </c>
      <c r="X99" s="104">
        <v>0</v>
      </c>
      <c r="Y99" s="105">
        <f t="shared" si="578"/>
        <v>0</v>
      </c>
      <c r="Z99" s="312">
        <v>0</v>
      </c>
      <c r="AA99" s="107">
        <f t="shared" si="579"/>
        <v>0</v>
      </c>
      <c r="AB99" s="312"/>
      <c r="AC99" s="105">
        <f t="shared" si="580"/>
        <v>0</v>
      </c>
      <c r="AD99" s="108">
        <f t="shared" si="581"/>
        <v>0</v>
      </c>
      <c r="AE99" s="102">
        <f t="shared" si="582"/>
        <v>0</v>
      </c>
      <c r="AF99" s="103">
        <v>0</v>
      </c>
      <c r="AG99" s="104">
        <f t="shared" si="563"/>
        <v>0</v>
      </c>
      <c r="AH99" s="105">
        <f t="shared" si="564"/>
        <v>0</v>
      </c>
      <c r="AI99" s="195">
        <f t="shared" si="565"/>
        <v>0</v>
      </c>
      <c r="AJ99" s="107">
        <f t="shared" si="566"/>
        <v>0</v>
      </c>
      <c r="AK99" s="195">
        <f t="shared" si="567"/>
        <v>0</v>
      </c>
      <c r="AL99" s="105">
        <f t="shared" si="583"/>
        <v>0</v>
      </c>
      <c r="AM99" s="108">
        <f t="shared" si="584"/>
        <v>0</v>
      </c>
    </row>
    <row r="100" spans="1:39" s="98" customFormat="1" ht="33.75" customHeight="1">
      <c r="A100" s="392"/>
      <c r="B100" s="100" t="s">
        <v>254</v>
      </c>
      <c r="C100" s="101" t="s">
        <v>261</v>
      </c>
      <c r="D100" s="102">
        <f t="shared" ref="D100" si="586">E100/744</f>
        <v>0</v>
      </c>
      <c r="E100" s="103">
        <v>0</v>
      </c>
      <c r="F100" s="104">
        <v>0</v>
      </c>
      <c r="G100" s="105">
        <f t="shared" si="570"/>
        <v>0</v>
      </c>
      <c r="H100" s="312">
        <v>0</v>
      </c>
      <c r="I100" s="107">
        <f t="shared" si="571"/>
        <v>0</v>
      </c>
      <c r="J100" s="141">
        <v>0</v>
      </c>
      <c r="K100" s="105">
        <f t="shared" si="572"/>
        <v>0</v>
      </c>
      <c r="L100" s="108">
        <f t="shared" si="573"/>
        <v>0</v>
      </c>
      <c r="M100" s="102">
        <f t="shared" si="574"/>
        <v>0</v>
      </c>
      <c r="N100" s="103">
        <v>0</v>
      </c>
      <c r="O100" s="104">
        <f t="shared" si="556"/>
        <v>0</v>
      </c>
      <c r="P100" s="105">
        <f t="shared" si="557"/>
        <v>0</v>
      </c>
      <c r="Q100" s="312">
        <f t="shared" si="558"/>
        <v>0</v>
      </c>
      <c r="R100" s="107">
        <f t="shared" si="559"/>
        <v>0</v>
      </c>
      <c r="S100" s="312">
        <f t="shared" si="560"/>
        <v>0</v>
      </c>
      <c r="T100" s="105">
        <f t="shared" si="575"/>
        <v>0</v>
      </c>
      <c r="U100" s="108">
        <f t="shared" si="576"/>
        <v>0</v>
      </c>
      <c r="V100" s="102">
        <f>W100/720</f>
        <v>1.6458333333333333</v>
      </c>
      <c r="W100" s="103">
        <v>1185</v>
      </c>
      <c r="X100" s="104">
        <v>0</v>
      </c>
      <c r="Y100" s="105">
        <f t="shared" si="578"/>
        <v>0</v>
      </c>
      <c r="Z100" s="312">
        <v>0</v>
      </c>
      <c r="AA100" s="107">
        <f t="shared" si="579"/>
        <v>0</v>
      </c>
      <c r="AB100" s="312">
        <v>0</v>
      </c>
      <c r="AC100" s="105">
        <f t="shared" si="580"/>
        <v>0</v>
      </c>
      <c r="AD100" s="108">
        <f t="shared" si="581"/>
        <v>0</v>
      </c>
      <c r="AE100" s="102">
        <f t="shared" si="582"/>
        <v>0</v>
      </c>
      <c r="AF100" s="103">
        <v>0</v>
      </c>
      <c r="AG100" s="104">
        <f t="shared" si="563"/>
        <v>0</v>
      </c>
      <c r="AH100" s="105">
        <f t="shared" si="564"/>
        <v>0</v>
      </c>
      <c r="AI100" s="228">
        <f t="shared" si="565"/>
        <v>0</v>
      </c>
      <c r="AJ100" s="107">
        <f t="shared" si="566"/>
        <v>0</v>
      </c>
      <c r="AK100" s="228">
        <f t="shared" si="567"/>
        <v>0</v>
      </c>
      <c r="AL100" s="105">
        <f t="shared" si="583"/>
        <v>0</v>
      </c>
      <c r="AM100" s="108">
        <f t="shared" si="584"/>
        <v>0</v>
      </c>
    </row>
    <row r="101" spans="1:39" s="98" customFormat="1" ht="33.75" customHeight="1">
      <c r="A101" s="392"/>
      <c r="B101" s="100" t="s">
        <v>260</v>
      </c>
      <c r="C101" s="101" t="s">
        <v>290</v>
      </c>
      <c r="D101" s="102">
        <f t="shared" ref="D101" si="587">E101/720</f>
        <v>0.16312777777777779</v>
      </c>
      <c r="E101" s="103">
        <v>117.45200000000001</v>
      </c>
      <c r="F101" s="104">
        <v>0</v>
      </c>
      <c r="G101" s="105">
        <f t="shared" si="570"/>
        <v>0</v>
      </c>
      <c r="H101" s="312">
        <v>0</v>
      </c>
      <c r="I101" s="107">
        <f t="shared" si="571"/>
        <v>0</v>
      </c>
      <c r="J101" s="102">
        <v>0</v>
      </c>
      <c r="K101" s="105">
        <f t="shared" ref="K101" si="588">ROUND((J101*E101)*1.2,2)/1000</f>
        <v>0</v>
      </c>
      <c r="L101" s="108">
        <f t="shared" si="573"/>
        <v>0</v>
      </c>
      <c r="M101" s="102">
        <f t="shared" si="574"/>
        <v>0</v>
      </c>
      <c r="N101" s="103">
        <v>0</v>
      </c>
      <c r="O101" s="104">
        <f t="shared" ref="O101" si="589">F101</f>
        <v>0</v>
      </c>
      <c r="P101" s="105">
        <f t="shared" ref="P101" si="590">O101*M101/1000</f>
        <v>0</v>
      </c>
      <c r="Q101" s="312">
        <f t="shared" ref="Q101" si="591">H101</f>
        <v>0</v>
      </c>
      <c r="R101" s="107">
        <f t="shared" ref="R101" si="592">N101*Q101/1000</f>
        <v>0</v>
      </c>
      <c r="S101" s="312">
        <f t="shared" ref="S101" si="593">J101</f>
        <v>0</v>
      </c>
      <c r="T101" s="105">
        <f t="shared" si="575"/>
        <v>0</v>
      </c>
      <c r="U101" s="108">
        <f t="shared" si="576"/>
        <v>0</v>
      </c>
      <c r="V101" s="102">
        <f t="shared" ref="V101" si="594">W101/720</f>
        <v>0</v>
      </c>
      <c r="W101" s="103">
        <v>0</v>
      </c>
      <c r="X101" s="104">
        <v>0</v>
      </c>
      <c r="Y101" s="105">
        <f t="shared" si="578"/>
        <v>0</v>
      </c>
      <c r="Z101" s="312">
        <v>0</v>
      </c>
      <c r="AA101" s="107">
        <f t="shared" si="579"/>
        <v>0</v>
      </c>
      <c r="AB101" s="312"/>
      <c r="AC101" s="105">
        <f t="shared" si="580"/>
        <v>0</v>
      </c>
      <c r="AD101" s="108">
        <f t="shared" si="581"/>
        <v>0</v>
      </c>
      <c r="AE101" s="102">
        <f t="shared" si="582"/>
        <v>0</v>
      </c>
      <c r="AF101" s="103">
        <v>0</v>
      </c>
      <c r="AG101" s="104">
        <f t="shared" ref="AG101" si="595">X101</f>
        <v>0</v>
      </c>
      <c r="AH101" s="105">
        <f t="shared" ref="AH101" si="596">AG101*AE101/1000</f>
        <v>0</v>
      </c>
      <c r="AI101" s="282">
        <f t="shared" ref="AI101" si="597">Z101</f>
        <v>0</v>
      </c>
      <c r="AJ101" s="107">
        <f t="shared" ref="AJ101" si="598">AF101*AI101/1000</f>
        <v>0</v>
      </c>
      <c r="AK101" s="282">
        <f t="shared" ref="AK101" si="599">AB101</f>
        <v>0</v>
      </c>
      <c r="AL101" s="105">
        <f t="shared" si="583"/>
        <v>0</v>
      </c>
      <c r="AM101" s="108">
        <f t="shared" si="584"/>
        <v>0</v>
      </c>
    </row>
    <row r="102" spans="1:39" s="98" customFormat="1" ht="33.75" customHeight="1">
      <c r="A102" s="393"/>
      <c r="B102" s="100" t="s">
        <v>187</v>
      </c>
      <c r="C102" s="101" t="s">
        <v>291</v>
      </c>
      <c r="D102" s="102">
        <f t="shared" si="552"/>
        <v>1.5861111111111111E-2</v>
      </c>
      <c r="E102" s="103">
        <v>11.42</v>
      </c>
      <c r="F102" s="104">
        <v>0</v>
      </c>
      <c r="G102" s="105">
        <f t="shared" si="407"/>
        <v>0</v>
      </c>
      <c r="H102" s="312">
        <v>0</v>
      </c>
      <c r="I102" s="107">
        <f t="shared" si="408"/>
        <v>0</v>
      </c>
      <c r="J102" s="102">
        <v>0</v>
      </c>
      <c r="K102" s="105">
        <f t="shared" si="572"/>
        <v>0</v>
      </c>
      <c r="L102" s="108">
        <f t="shared" si="554"/>
        <v>0</v>
      </c>
      <c r="M102" s="102">
        <f t="shared" ref="M102" si="600">N102/744</f>
        <v>0</v>
      </c>
      <c r="N102" s="103">
        <v>0</v>
      </c>
      <c r="O102" s="104">
        <f t="shared" si="556"/>
        <v>0</v>
      </c>
      <c r="P102" s="105">
        <f t="shared" si="557"/>
        <v>0</v>
      </c>
      <c r="Q102" s="312">
        <f t="shared" si="558"/>
        <v>0</v>
      </c>
      <c r="R102" s="107">
        <f t="shared" si="559"/>
        <v>0</v>
      </c>
      <c r="S102" s="312">
        <f t="shared" si="560"/>
        <v>0</v>
      </c>
      <c r="T102" s="105">
        <f t="shared" si="414"/>
        <v>0</v>
      </c>
      <c r="U102" s="108">
        <f t="shared" si="415"/>
        <v>0</v>
      </c>
      <c r="V102" s="102">
        <f t="shared" si="561"/>
        <v>0.23873333333333335</v>
      </c>
      <c r="W102" s="103">
        <v>171.88800000000001</v>
      </c>
      <c r="X102" s="104">
        <v>0</v>
      </c>
      <c r="Y102" s="105">
        <f t="shared" si="416"/>
        <v>0</v>
      </c>
      <c r="Z102" s="312">
        <v>0</v>
      </c>
      <c r="AA102" s="107">
        <f t="shared" si="417"/>
        <v>0</v>
      </c>
      <c r="AB102" s="312"/>
      <c r="AC102" s="105">
        <f t="shared" si="434"/>
        <v>0</v>
      </c>
      <c r="AD102" s="108">
        <f t="shared" si="418"/>
        <v>0</v>
      </c>
      <c r="AE102" s="102">
        <f t="shared" ref="AE102" si="601">AF102/744</f>
        <v>0</v>
      </c>
      <c r="AF102" s="103">
        <v>0</v>
      </c>
      <c r="AG102" s="104">
        <f t="shared" si="563"/>
        <v>0</v>
      </c>
      <c r="AH102" s="105">
        <f t="shared" si="564"/>
        <v>0</v>
      </c>
      <c r="AI102" s="106">
        <f t="shared" si="565"/>
        <v>0</v>
      </c>
      <c r="AJ102" s="107">
        <f t="shared" si="566"/>
        <v>0</v>
      </c>
      <c r="AK102" s="106">
        <f t="shared" si="567"/>
        <v>0</v>
      </c>
      <c r="AL102" s="105">
        <f t="shared" si="423"/>
        <v>0</v>
      </c>
      <c r="AM102" s="108">
        <f t="shared" si="424"/>
        <v>0</v>
      </c>
    </row>
    <row r="103" spans="1:39" s="98" customFormat="1" ht="33.75" customHeight="1">
      <c r="A103" s="391" t="s">
        <v>123</v>
      </c>
      <c r="B103" s="100" t="s">
        <v>154</v>
      </c>
      <c r="C103" s="101" t="s">
        <v>255</v>
      </c>
      <c r="D103" s="102">
        <f>E103/744</f>
        <v>1.2673306451612902</v>
      </c>
      <c r="E103" s="103">
        <v>942.89400000000001</v>
      </c>
      <c r="F103" s="104">
        <v>0</v>
      </c>
      <c r="G103" s="105">
        <f t="shared" si="407"/>
        <v>0</v>
      </c>
      <c r="H103" s="312">
        <v>0</v>
      </c>
      <c r="I103" s="107">
        <f t="shared" si="408"/>
        <v>0</v>
      </c>
      <c r="J103" s="312">
        <v>0</v>
      </c>
      <c r="K103" s="105">
        <f t="shared" si="572"/>
        <v>0</v>
      </c>
      <c r="L103" s="108">
        <f>K103</f>
        <v>0</v>
      </c>
      <c r="M103" s="102">
        <f>N103/744</f>
        <v>0</v>
      </c>
      <c r="N103" s="103">
        <v>0</v>
      </c>
      <c r="O103" s="104">
        <f t="shared" ref="O103" si="602">F103</f>
        <v>0</v>
      </c>
      <c r="P103" s="105">
        <f t="shared" ref="P103" si="603">O103*M103/1000</f>
        <v>0</v>
      </c>
      <c r="Q103" s="312">
        <f t="shared" ref="Q103" si="604">H103</f>
        <v>0</v>
      </c>
      <c r="R103" s="107">
        <f t="shared" ref="R103" si="605">N103*Q103/1000</f>
        <v>0</v>
      </c>
      <c r="S103" s="312">
        <f t="shared" ref="S103" si="606">J103</f>
        <v>0</v>
      </c>
      <c r="T103" s="105">
        <f t="shared" si="414"/>
        <v>0</v>
      </c>
      <c r="U103" s="108">
        <f t="shared" si="415"/>
        <v>0</v>
      </c>
      <c r="V103" s="102">
        <f>W103/744</f>
        <v>1.1391989247311827</v>
      </c>
      <c r="W103" s="103">
        <v>847.56399999999996</v>
      </c>
      <c r="X103" s="104">
        <v>0</v>
      </c>
      <c r="Y103" s="105">
        <f t="shared" ref="Y103" si="607">V103*X103/1000</f>
        <v>0</v>
      </c>
      <c r="Z103" s="312">
        <v>0</v>
      </c>
      <c r="AA103" s="107">
        <f t="shared" ref="AA103" si="608">W103*Z103/1000</f>
        <v>0</v>
      </c>
      <c r="AB103" s="312">
        <v>4814.1499999999996</v>
      </c>
      <c r="AC103" s="105">
        <f>ROUND((AB103*W103),2)/1000</f>
        <v>4080.3002299999998</v>
      </c>
      <c r="AD103" s="108">
        <f t="shared" si="418"/>
        <v>4080.3002299999998</v>
      </c>
      <c r="AE103" s="102">
        <f>AF103/744</f>
        <v>0</v>
      </c>
      <c r="AF103" s="103">
        <v>0</v>
      </c>
      <c r="AG103" s="104">
        <f t="shared" ref="AG103" si="609">X103</f>
        <v>0</v>
      </c>
      <c r="AH103" s="105">
        <f t="shared" ref="AH103" si="610">AG103*AE103/1000</f>
        <v>0</v>
      </c>
      <c r="AI103" s="106">
        <f t="shared" ref="AI103" si="611">Z103</f>
        <v>0</v>
      </c>
      <c r="AJ103" s="107">
        <f t="shared" ref="AJ103" si="612">AF103*AI103/1000</f>
        <v>0</v>
      </c>
      <c r="AK103" s="106">
        <v>0</v>
      </c>
      <c r="AL103" s="105">
        <f t="shared" si="423"/>
        <v>0</v>
      </c>
      <c r="AM103" s="108">
        <f t="shared" ref="AM103" si="613">AL103</f>
        <v>0</v>
      </c>
    </row>
    <row r="104" spans="1:39" s="98" customFormat="1" ht="33.75" customHeight="1">
      <c r="A104" s="392"/>
      <c r="B104" s="100" t="s">
        <v>143</v>
      </c>
      <c r="C104" s="101" t="s">
        <v>141</v>
      </c>
      <c r="D104" s="102">
        <f t="shared" ref="D104:D111" si="614">E104/744</f>
        <v>0</v>
      </c>
      <c r="E104" s="103"/>
      <c r="F104" s="104">
        <v>0</v>
      </c>
      <c r="G104" s="105">
        <f t="shared" si="407"/>
        <v>0</v>
      </c>
      <c r="H104" s="312">
        <v>0</v>
      </c>
      <c r="I104" s="107">
        <f t="shared" si="408"/>
        <v>0</v>
      </c>
      <c r="J104" s="312">
        <v>0</v>
      </c>
      <c r="K104" s="105">
        <f t="shared" ref="K104:K105" si="615">ROUND((J104*E104)*1.2,2)/1000</f>
        <v>0</v>
      </c>
      <c r="L104" s="108">
        <f t="shared" ref="L104:L111" si="616">K104</f>
        <v>0</v>
      </c>
      <c r="M104" s="102">
        <f t="shared" ref="M104" si="617">N104/744</f>
        <v>0</v>
      </c>
      <c r="N104" s="103">
        <v>0</v>
      </c>
      <c r="O104" s="104">
        <f t="shared" ref="O104:O111" si="618">F104</f>
        <v>0</v>
      </c>
      <c r="P104" s="105">
        <f t="shared" ref="P104:P111" si="619">O104*M104/1000</f>
        <v>0</v>
      </c>
      <c r="Q104" s="312">
        <f t="shared" ref="Q104:Q111" si="620">H104</f>
        <v>0</v>
      </c>
      <c r="R104" s="107">
        <f t="shared" ref="R104:R111" si="621">N104*Q104/1000</f>
        <v>0</v>
      </c>
      <c r="S104" s="312">
        <f t="shared" ref="S104:S111" si="622">J104</f>
        <v>0</v>
      </c>
      <c r="T104" s="105">
        <f t="shared" si="414"/>
        <v>0</v>
      </c>
      <c r="U104" s="108">
        <f t="shared" si="415"/>
        <v>0</v>
      </c>
      <c r="V104" s="102">
        <f t="shared" ref="V104:V111" si="623">W104/744</f>
        <v>0</v>
      </c>
      <c r="W104" s="103"/>
      <c r="X104" s="104">
        <v>0</v>
      </c>
      <c r="Y104" s="105">
        <f t="shared" si="416"/>
        <v>0</v>
      </c>
      <c r="Z104" s="312">
        <v>0</v>
      </c>
      <c r="AA104" s="107">
        <f t="shared" si="417"/>
        <v>0</v>
      </c>
      <c r="AB104" s="312">
        <v>0</v>
      </c>
      <c r="AC104" s="105">
        <f t="shared" si="434"/>
        <v>0</v>
      </c>
      <c r="AD104" s="108">
        <f t="shared" si="418"/>
        <v>0</v>
      </c>
      <c r="AE104" s="102">
        <f t="shared" ref="AE104" si="624">AF104/744</f>
        <v>0</v>
      </c>
      <c r="AF104" s="103">
        <v>0</v>
      </c>
      <c r="AG104" s="104">
        <f t="shared" ref="AG104:AG111" si="625">X104</f>
        <v>0</v>
      </c>
      <c r="AH104" s="105">
        <f t="shared" ref="AH104:AH111" si="626">AG104*AE104/1000</f>
        <v>0</v>
      </c>
      <c r="AI104" s="106">
        <f t="shared" ref="AI104:AI111" si="627">Z104</f>
        <v>0</v>
      </c>
      <c r="AJ104" s="107">
        <f t="shared" ref="AJ104:AJ111" si="628">AF104*AI104/1000</f>
        <v>0</v>
      </c>
      <c r="AK104" s="106">
        <f t="shared" ref="AK104:AK111" si="629">AB104</f>
        <v>0</v>
      </c>
      <c r="AL104" s="105">
        <f t="shared" si="423"/>
        <v>0</v>
      </c>
      <c r="AM104" s="108">
        <f t="shared" si="424"/>
        <v>0</v>
      </c>
    </row>
    <row r="105" spans="1:39" s="98" customFormat="1" ht="33.75" customHeight="1">
      <c r="A105" s="392"/>
      <c r="B105" s="100" t="s">
        <v>144</v>
      </c>
      <c r="C105" s="101" t="s">
        <v>142</v>
      </c>
      <c r="D105" s="102">
        <f t="shared" si="614"/>
        <v>3.8096774193548386E-2</v>
      </c>
      <c r="E105" s="103">
        <v>28.344000000000001</v>
      </c>
      <c r="F105" s="104">
        <v>0</v>
      </c>
      <c r="G105" s="105">
        <f t="shared" ref="G105:G111" si="630">D105*F105/1000</f>
        <v>0</v>
      </c>
      <c r="H105" s="312">
        <v>0</v>
      </c>
      <c r="I105" s="107">
        <f t="shared" ref="I105:I111" si="631">E105*H105/1000</f>
        <v>0</v>
      </c>
      <c r="J105" s="102">
        <v>0</v>
      </c>
      <c r="K105" s="105">
        <f t="shared" si="615"/>
        <v>0</v>
      </c>
      <c r="L105" s="108">
        <f t="shared" si="616"/>
        <v>0</v>
      </c>
      <c r="M105" s="102">
        <f t="shared" ref="M105" si="632">N105/672</f>
        <v>0</v>
      </c>
      <c r="N105" s="103">
        <v>0</v>
      </c>
      <c r="O105" s="104">
        <f t="shared" si="618"/>
        <v>0</v>
      </c>
      <c r="P105" s="105">
        <f t="shared" si="619"/>
        <v>0</v>
      </c>
      <c r="Q105" s="312">
        <f t="shared" si="620"/>
        <v>0</v>
      </c>
      <c r="R105" s="107">
        <f t="shared" si="621"/>
        <v>0</v>
      </c>
      <c r="S105" s="312">
        <f t="shared" si="622"/>
        <v>0</v>
      </c>
      <c r="T105" s="105">
        <f t="shared" ref="T105:T111" si="633">ROUND((S105*N105)*1.18,2)/1000</f>
        <v>0</v>
      </c>
      <c r="U105" s="108">
        <f t="shared" ref="U105:U111" si="634">T105</f>
        <v>0</v>
      </c>
      <c r="V105" s="102">
        <f t="shared" si="623"/>
        <v>0</v>
      </c>
      <c r="W105" s="103">
        <v>0</v>
      </c>
      <c r="X105" s="104">
        <v>0</v>
      </c>
      <c r="Y105" s="105">
        <f t="shared" ref="Y105:Y111" si="635">V105*X105/1000</f>
        <v>0</v>
      </c>
      <c r="Z105" s="312">
        <v>0</v>
      </c>
      <c r="AA105" s="107">
        <f t="shared" ref="AA105:AA111" si="636">W105*Z105/1000</f>
        <v>0</v>
      </c>
      <c r="AB105" s="312"/>
      <c r="AC105" s="105">
        <f t="shared" si="434"/>
        <v>0</v>
      </c>
      <c r="AD105" s="108">
        <f t="shared" si="418"/>
        <v>0</v>
      </c>
      <c r="AE105" s="102">
        <f t="shared" ref="AE105" si="637">AF105/672</f>
        <v>0</v>
      </c>
      <c r="AF105" s="103">
        <v>0</v>
      </c>
      <c r="AG105" s="104">
        <f t="shared" si="625"/>
        <v>0</v>
      </c>
      <c r="AH105" s="105">
        <f t="shared" si="626"/>
        <v>0</v>
      </c>
      <c r="AI105" s="106">
        <f t="shared" si="627"/>
        <v>0</v>
      </c>
      <c r="AJ105" s="107">
        <f t="shared" si="628"/>
        <v>0</v>
      </c>
      <c r="AK105" s="106">
        <f t="shared" si="629"/>
        <v>0</v>
      </c>
      <c r="AL105" s="105">
        <f t="shared" ref="AL105:AL111" si="638">ROUND((AK105*AF105)*1.18,2)/1000</f>
        <v>0</v>
      </c>
      <c r="AM105" s="108">
        <f t="shared" ref="AM105:AM111" si="639">AL105</f>
        <v>0</v>
      </c>
    </row>
    <row r="106" spans="1:39" s="98" customFormat="1" ht="33.75" customHeight="1">
      <c r="A106" s="392"/>
      <c r="B106" s="100" t="s">
        <v>145</v>
      </c>
      <c r="C106" s="101" t="s">
        <v>204</v>
      </c>
      <c r="D106" s="102">
        <f t="shared" si="614"/>
        <v>1.0014596774193549</v>
      </c>
      <c r="E106" s="103">
        <v>745.08600000000001</v>
      </c>
      <c r="F106" s="104">
        <v>0</v>
      </c>
      <c r="G106" s="105">
        <f t="shared" ref="G106:G110" si="640">D106*F106/1000</f>
        <v>0</v>
      </c>
      <c r="H106" s="312">
        <v>0</v>
      </c>
      <c r="I106" s="107">
        <f t="shared" ref="I106:I110" si="641">E106*H106/1000</f>
        <v>0</v>
      </c>
      <c r="J106" s="102">
        <v>0</v>
      </c>
      <c r="K106" s="105">
        <f t="shared" ref="K106:K112" si="642">ROUND((J106*E106)*1.2,2)/1000</f>
        <v>0</v>
      </c>
      <c r="L106" s="108">
        <f t="shared" ref="L106:L110" si="643">K106</f>
        <v>0</v>
      </c>
      <c r="M106" s="102">
        <f t="shared" ref="M106:M110" si="644">N106/744</f>
        <v>0</v>
      </c>
      <c r="N106" s="103">
        <v>0</v>
      </c>
      <c r="O106" s="104">
        <f t="shared" si="618"/>
        <v>0</v>
      </c>
      <c r="P106" s="105">
        <f t="shared" si="619"/>
        <v>0</v>
      </c>
      <c r="Q106" s="312">
        <f t="shared" si="620"/>
        <v>0</v>
      </c>
      <c r="R106" s="107">
        <f t="shared" si="621"/>
        <v>0</v>
      </c>
      <c r="S106" s="312">
        <f t="shared" si="622"/>
        <v>0</v>
      </c>
      <c r="T106" s="105">
        <f t="shared" ref="T106:T110" si="645">ROUND((S106*N106)*1.18,2)/1000</f>
        <v>0</v>
      </c>
      <c r="U106" s="108">
        <f t="shared" ref="U106:U110" si="646">T106</f>
        <v>0</v>
      </c>
      <c r="V106" s="102">
        <f t="shared" ref="V106:V110" si="647">W106/744</f>
        <v>2.3058857526881722</v>
      </c>
      <c r="W106" s="103">
        <v>1715.5790000000002</v>
      </c>
      <c r="X106" s="104">
        <v>0</v>
      </c>
      <c r="Y106" s="105">
        <f t="shared" ref="Y106:Y110" si="648">V106*X106/1000</f>
        <v>0</v>
      </c>
      <c r="Z106" s="312">
        <v>0</v>
      </c>
      <c r="AA106" s="107">
        <f t="shared" ref="AA106:AA110" si="649">W106*Z106/1000</f>
        <v>0</v>
      </c>
      <c r="AB106" s="312">
        <v>0</v>
      </c>
      <c r="AC106" s="105">
        <f t="shared" ref="AC106:AC110" si="650">ROUND((AB106*W106)*1.2,2)/1000</f>
        <v>0</v>
      </c>
      <c r="AD106" s="108">
        <f t="shared" ref="AD106:AD110" si="651">AC106</f>
        <v>0</v>
      </c>
      <c r="AE106" s="102">
        <f t="shared" ref="AE106:AE110" si="652">AF106/744</f>
        <v>0</v>
      </c>
      <c r="AF106" s="103">
        <v>0</v>
      </c>
      <c r="AG106" s="104">
        <f t="shared" si="625"/>
        <v>0</v>
      </c>
      <c r="AH106" s="105">
        <f t="shared" si="626"/>
        <v>0</v>
      </c>
      <c r="AI106" s="170">
        <f t="shared" si="627"/>
        <v>0</v>
      </c>
      <c r="AJ106" s="107">
        <f t="shared" si="628"/>
        <v>0</v>
      </c>
      <c r="AK106" s="170">
        <f t="shared" si="629"/>
        <v>0</v>
      </c>
      <c r="AL106" s="105">
        <f t="shared" ref="AL106:AL110" si="653">ROUND((AK106*AF106)*1.18,2)/1000</f>
        <v>0</v>
      </c>
      <c r="AM106" s="108">
        <f t="shared" ref="AM106:AM110" si="654">AL106</f>
        <v>0</v>
      </c>
    </row>
    <row r="107" spans="1:39" s="98" customFormat="1" ht="33.75" customHeight="1">
      <c r="A107" s="392"/>
      <c r="B107" s="100" t="s">
        <v>243</v>
      </c>
      <c r="C107" s="101" t="s">
        <v>244</v>
      </c>
      <c r="D107" s="102">
        <f t="shared" si="614"/>
        <v>3.5629032258064512E-2</v>
      </c>
      <c r="E107" s="103">
        <v>26.507999999999999</v>
      </c>
      <c r="F107" s="104">
        <v>0</v>
      </c>
      <c r="G107" s="105">
        <f t="shared" si="640"/>
        <v>0</v>
      </c>
      <c r="H107" s="312">
        <v>0</v>
      </c>
      <c r="I107" s="107">
        <f t="shared" si="641"/>
        <v>0</v>
      </c>
      <c r="J107" s="102">
        <v>0</v>
      </c>
      <c r="K107" s="105">
        <f t="shared" si="642"/>
        <v>0</v>
      </c>
      <c r="L107" s="108">
        <f t="shared" si="643"/>
        <v>0</v>
      </c>
      <c r="M107" s="102">
        <f t="shared" si="644"/>
        <v>0</v>
      </c>
      <c r="N107" s="103">
        <v>0</v>
      </c>
      <c r="O107" s="104">
        <f t="shared" si="618"/>
        <v>0</v>
      </c>
      <c r="P107" s="105">
        <f t="shared" si="619"/>
        <v>0</v>
      </c>
      <c r="Q107" s="312">
        <f t="shared" si="620"/>
        <v>0</v>
      </c>
      <c r="R107" s="107">
        <f t="shared" si="621"/>
        <v>0</v>
      </c>
      <c r="S107" s="312">
        <f t="shared" si="622"/>
        <v>0</v>
      </c>
      <c r="T107" s="105">
        <f t="shared" si="645"/>
        <v>0</v>
      </c>
      <c r="U107" s="108">
        <f t="shared" si="646"/>
        <v>0</v>
      </c>
      <c r="V107" s="102">
        <f t="shared" si="647"/>
        <v>0</v>
      </c>
      <c r="W107" s="103">
        <v>0</v>
      </c>
      <c r="X107" s="104">
        <v>0</v>
      </c>
      <c r="Y107" s="105">
        <f t="shared" si="648"/>
        <v>0</v>
      </c>
      <c r="Z107" s="312">
        <v>0</v>
      </c>
      <c r="AA107" s="107">
        <f t="shared" si="649"/>
        <v>0</v>
      </c>
      <c r="AB107" s="312"/>
      <c r="AC107" s="105">
        <f t="shared" si="650"/>
        <v>0</v>
      </c>
      <c r="AD107" s="108">
        <f t="shared" si="651"/>
        <v>0</v>
      </c>
      <c r="AE107" s="102">
        <f t="shared" si="652"/>
        <v>0</v>
      </c>
      <c r="AF107" s="103">
        <v>0</v>
      </c>
      <c r="AG107" s="104">
        <f t="shared" si="625"/>
        <v>0</v>
      </c>
      <c r="AH107" s="105">
        <f t="shared" si="626"/>
        <v>0</v>
      </c>
      <c r="AI107" s="186">
        <f t="shared" si="627"/>
        <v>0</v>
      </c>
      <c r="AJ107" s="107">
        <f t="shared" si="628"/>
        <v>0</v>
      </c>
      <c r="AK107" s="186">
        <f t="shared" si="629"/>
        <v>0</v>
      </c>
      <c r="AL107" s="105">
        <f t="shared" si="653"/>
        <v>0</v>
      </c>
      <c r="AM107" s="108">
        <f t="shared" si="654"/>
        <v>0</v>
      </c>
    </row>
    <row r="108" spans="1:39" s="98" customFormat="1" ht="33.75" customHeight="1">
      <c r="A108" s="392"/>
      <c r="B108" s="100" t="s">
        <v>251</v>
      </c>
      <c r="C108" s="101" t="s">
        <v>252</v>
      </c>
      <c r="D108" s="102">
        <f t="shared" ref="D108:D110" si="655">E108/744</f>
        <v>0</v>
      </c>
      <c r="E108" s="103"/>
      <c r="F108" s="104">
        <v>0</v>
      </c>
      <c r="G108" s="105">
        <f t="shared" si="640"/>
        <v>0</v>
      </c>
      <c r="H108" s="312">
        <v>0</v>
      </c>
      <c r="I108" s="107">
        <f t="shared" si="641"/>
        <v>0</v>
      </c>
      <c r="J108" s="102">
        <v>0</v>
      </c>
      <c r="K108" s="105">
        <f t="shared" si="642"/>
        <v>0</v>
      </c>
      <c r="L108" s="108">
        <f t="shared" si="643"/>
        <v>0</v>
      </c>
      <c r="M108" s="102">
        <f t="shared" si="644"/>
        <v>0</v>
      </c>
      <c r="N108" s="103">
        <v>0</v>
      </c>
      <c r="O108" s="104">
        <f t="shared" si="618"/>
        <v>0</v>
      </c>
      <c r="P108" s="105">
        <f t="shared" si="619"/>
        <v>0</v>
      </c>
      <c r="Q108" s="312">
        <f t="shared" si="620"/>
        <v>0</v>
      </c>
      <c r="R108" s="107">
        <f t="shared" si="621"/>
        <v>0</v>
      </c>
      <c r="S108" s="312">
        <f t="shared" si="622"/>
        <v>0</v>
      </c>
      <c r="T108" s="105">
        <f t="shared" si="645"/>
        <v>0</v>
      </c>
      <c r="U108" s="108">
        <f t="shared" si="646"/>
        <v>0</v>
      </c>
      <c r="V108" s="102">
        <f t="shared" si="647"/>
        <v>0</v>
      </c>
      <c r="W108" s="103">
        <v>0</v>
      </c>
      <c r="X108" s="104">
        <v>0</v>
      </c>
      <c r="Y108" s="105">
        <f t="shared" si="648"/>
        <v>0</v>
      </c>
      <c r="Z108" s="312">
        <v>0</v>
      </c>
      <c r="AA108" s="107">
        <f t="shared" si="649"/>
        <v>0</v>
      </c>
      <c r="AB108" s="312"/>
      <c r="AC108" s="105">
        <f t="shared" si="650"/>
        <v>0</v>
      </c>
      <c r="AD108" s="108">
        <f t="shared" si="651"/>
        <v>0</v>
      </c>
      <c r="AE108" s="102">
        <f t="shared" si="652"/>
        <v>0</v>
      </c>
      <c r="AF108" s="103">
        <v>0</v>
      </c>
      <c r="AG108" s="104">
        <f t="shared" si="625"/>
        <v>0</v>
      </c>
      <c r="AH108" s="105">
        <f t="shared" si="626"/>
        <v>0</v>
      </c>
      <c r="AI108" s="195">
        <f t="shared" si="627"/>
        <v>0</v>
      </c>
      <c r="AJ108" s="107">
        <f t="shared" si="628"/>
        <v>0</v>
      </c>
      <c r="AK108" s="195">
        <f t="shared" si="629"/>
        <v>0</v>
      </c>
      <c r="AL108" s="105">
        <f t="shared" si="653"/>
        <v>0</v>
      </c>
      <c r="AM108" s="108">
        <f t="shared" si="654"/>
        <v>0</v>
      </c>
    </row>
    <row r="109" spans="1:39" s="98" customFormat="1" ht="33.75" customHeight="1">
      <c r="A109" s="392"/>
      <c r="B109" s="100" t="s">
        <v>254</v>
      </c>
      <c r="C109" s="101" t="s">
        <v>261</v>
      </c>
      <c r="D109" s="102">
        <f t="shared" si="655"/>
        <v>0</v>
      </c>
      <c r="E109" s="103">
        <v>0</v>
      </c>
      <c r="F109" s="104">
        <v>0</v>
      </c>
      <c r="G109" s="105">
        <f t="shared" si="640"/>
        <v>0</v>
      </c>
      <c r="H109" s="312">
        <v>0</v>
      </c>
      <c r="I109" s="107">
        <f t="shared" si="641"/>
        <v>0</v>
      </c>
      <c r="J109" s="141">
        <v>0</v>
      </c>
      <c r="K109" s="105">
        <f t="shared" si="642"/>
        <v>0</v>
      </c>
      <c r="L109" s="108">
        <f t="shared" si="643"/>
        <v>0</v>
      </c>
      <c r="M109" s="102">
        <f t="shared" si="644"/>
        <v>0</v>
      </c>
      <c r="N109" s="103">
        <v>0</v>
      </c>
      <c r="O109" s="104">
        <f t="shared" si="618"/>
        <v>0</v>
      </c>
      <c r="P109" s="105">
        <f t="shared" si="619"/>
        <v>0</v>
      </c>
      <c r="Q109" s="312">
        <f t="shared" si="620"/>
        <v>0</v>
      </c>
      <c r="R109" s="107">
        <f t="shared" si="621"/>
        <v>0</v>
      </c>
      <c r="S109" s="312">
        <f t="shared" si="622"/>
        <v>0</v>
      </c>
      <c r="T109" s="105">
        <f t="shared" si="645"/>
        <v>0</v>
      </c>
      <c r="U109" s="108">
        <f t="shared" si="646"/>
        <v>0</v>
      </c>
      <c r="V109" s="102">
        <f t="shared" si="647"/>
        <v>1.646505376344086</v>
      </c>
      <c r="W109" s="103">
        <v>1225</v>
      </c>
      <c r="X109" s="104">
        <v>0</v>
      </c>
      <c r="Y109" s="105">
        <f t="shared" si="648"/>
        <v>0</v>
      </c>
      <c r="Z109" s="312">
        <v>0</v>
      </c>
      <c r="AA109" s="107">
        <f t="shared" si="649"/>
        <v>0</v>
      </c>
      <c r="AB109" s="312">
        <v>0</v>
      </c>
      <c r="AC109" s="105">
        <f t="shared" si="650"/>
        <v>0</v>
      </c>
      <c r="AD109" s="108">
        <f t="shared" si="651"/>
        <v>0</v>
      </c>
      <c r="AE109" s="102">
        <f t="shared" si="652"/>
        <v>0</v>
      </c>
      <c r="AF109" s="103">
        <v>0</v>
      </c>
      <c r="AG109" s="104">
        <f t="shared" si="625"/>
        <v>0</v>
      </c>
      <c r="AH109" s="105">
        <f t="shared" si="626"/>
        <v>0</v>
      </c>
      <c r="AI109" s="228">
        <f t="shared" si="627"/>
        <v>0</v>
      </c>
      <c r="AJ109" s="107">
        <f t="shared" si="628"/>
        <v>0</v>
      </c>
      <c r="AK109" s="228">
        <f t="shared" si="629"/>
        <v>0</v>
      </c>
      <c r="AL109" s="105">
        <f t="shared" si="653"/>
        <v>0</v>
      </c>
      <c r="AM109" s="108">
        <f t="shared" si="654"/>
        <v>0</v>
      </c>
    </row>
    <row r="110" spans="1:39" s="98" customFormat="1" ht="33.75" customHeight="1">
      <c r="A110" s="392"/>
      <c r="B110" s="100" t="s">
        <v>260</v>
      </c>
      <c r="C110" s="101" t="s">
        <v>290</v>
      </c>
      <c r="D110" s="102">
        <f t="shared" si="655"/>
        <v>0.14733602150537636</v>
      </c>
      <c r="E110" s="103">
        <v>109.61800000000001</v>
      </c>
      <c r="F110" s="104">
        <v>0</v>
      </c>
      <c r="G110" s="105">
        <f t="shared" si="640"/>
        <v>0</v>
      </c>
      <c r="H110" s="312">
        <v>0</v>
      </c>
      <c r="I110" s="107">
        <f t="shared" si="641"/>
        <v>0</v>
      </c>
      <c r="J110" s="102">
        <v>0</v>
      </c>
      <c r="K110" s="105">
        <f t="shared" ref="K110" si="656">ROUND((J110*E110)*1.2,2)/1000</f>
        <v>0</v>
      </c>
      <c r="L110" s="108">
        <f t="shared" si="643"/>
        <v>0</v>
      </c>
      <c r="M110" s="102">
        <f t="shared" si="644"/>
        <v>0</v>
      </c>
      <c r="N110" s="103">
        <v>0</v>
      </c>
      <c r="O110" s="104">
        <f t="shared" ref="O110" si="657">F110</f>
        <v>0</v>
      </c>
      <c r="P110" s="105">
        <f t="shared" ref="P110" si="658">O110*M110/1000</f>
        <v>0</v>
      </c>
      <c r="Q110" s="312">
        <f t="shared" ref="Q110" si="659">H110</f>
        <v>0</v>
      </c>
      <c r="R110" s="107">
        <f t="shared" ref="R110" si="660">N110*Q110/1000</f>
        <v>0</v>
      </c>
      <c r="S110" s="312">
        <f t="shared" ref="S110" si="661">J110</f>
        <v>0</v>
      </c>
      <c r="T110" s="105">
        <f t="shared" si="645"/>
        <v>0</v>
      </c>
      <c r="U110" s="108">
        <f t="shared" si="646"/>
        <v>0</v>
      </c>
      <c r="V110" s="102">
        <f t="shared" si="647"/>
        <v>0</v>
      </c>
      <c r="W110" s="103">
        <v>0</v>
      </c>
      <c r="X110" s="104">
        <v>0</v>
      </c>
      <c r="Y110" s="105">
        <f t="shared" si="648"/>
        <v>0</v>
      </c>
      <c r="Z110" s="312">
        <v>0</v>
      </c>
      <c r="AA110" s="107">
        <f t="shared" si="649"/>
        <v>0</v>
      </c>
      <c r="AB110" s="312"/>
      <c r="AC110" s="105">
        <f t="shared" si="650"/>
        <v>0</v>
      </c>
      <c r="AD110" s="108">
        <f t="shared" si="651"/>
        <v>0</v>
      </c>
      <c r="AE110" s="102">
        <f t="shared" si="652"/>
        <v>0</v>
      </c>
      <c r="AF110" s="103">
        <v>0</v>
      </c>
      <c r="AG110" s="104">
        <f t="shared" ref="AG110" si="662">X110</f>
        <v>0</v>
      </c>
      <c r="AH110" s="105">
        <f t="shared" ref="AH110" si="663">AG110*AE110/1000</f>
        <v>0</v>
      </c>
      <c r="AI110" s="282">
        <f t="shared" ref="AI110" si="664">Z110</f>
        <v>0</v>
      </c>
      <c r="AJ110" s="107">
        <f t="shared" ref="AJ110" si="665">AF110*AI110/1000</f>
        <v>0</v>
      </c>
      <c r="AK110" s="282">
        <f t="shared" ref="AK110" si="666">AB110</f>
        <v>0</v>
      </c>
      <c r="AL110" s="105">
        <f t="shared" si="653"/>
        <v>0</v>
      </c>
      <c r="AM110" s="108">
        <f t="shared" si="654"/>
        <v>0</v>
      </c>
    </row>
    <row r="111" spans="1:39" s="98" customFormat="1" ht="33.75" customHeight="1">
      <c r="A111" s="393"/>
      <c r="B111" s="100" t="s">
        <v>187</v>
      </c>
      <c r="C111" s="101" t="s">
        <v>291</v>
      </c>
      <c r="D111" s="102">
        <f t="shared" si="614"/>
        <v>1.9772849462365592E-2</v>
      </c>
      <c r="E111" s="103">
        <v>14.711</v>
      </c>
      <c r="F111" s="104">
        <v>0</v>
      </c>
      <c r="G111" s="105">
        <f t="shared" si="630"/>
        <v>0</v>
      </c>
      <c r="H111" s="312">
        <v>0</v>
      </c>
      <c r="I111" s="107">
        <f t="shared" si="631"/>
        <v>0</v>
      </c>
      <c r="J111" s="102">
        <v>0</v>
      </c>
      <c r="K111" s="105">
        <f t="shared" si="642"/>
        <v>0</v>
      </c>
      <c r="L111" s="108">
        <f t="shared" si="616"/>
        <v>0</v>
      </c>
      <c r="M111" s="102">
        <f t="shared" ref="M111" si="667">N111/744</f>
        <v>0</v>
      </c>
      <c r="N111" s="103">
        <v>0</v>
      </c>
      <c r="O111" s="104">
        <f t="shared" si="618"/>
        <v>0</v>
      </c>
      <c r="P111" s="105">
        <f t="shared" si="619"/>
        <v>0</v>
      </c>
      <c r="Q111" s="312">
        <f t="shared" si="620"/>
        <v>0</v>
      </c>
      <c r="R111" s="107">
        <f t="shared" si="621"/>
        <v>0</v>
      </c>
      <c r="S111" s="312">
        <f t="shared" si="622"/>
        <v>0</v>
      </c>
      <c r="T111" s="105">
        <f t="shared" si="633"/>
        <v>0</v>
      </c>
      <c r="U111" s="108">
        <f t="shared" si="634"/>
        <v>0</v>
      </c>
      <c r="V111" s="102">
        <f t="shared" si="623"/>
        <v>0.26266129032258068</v>
      </c>
      <c r="W111" s="103">
        <v>195.42000000000002</v>
      </c>
      <c r="X111" s="104">
        <v>0</v>
      </c>
      <c r="Y111" s="105">
        <f t="shared" si="635"/>
        <v>0</v>
      </c>
      <c r="Z111" s="312">
        <v>0</v>
      </c>
      <c r="AA111" s="107">
        <f t="shared" si="636"/>
        <v>0</v>
      </c>
      <c r="AB111" s="312"/>
      <c r="AC111" s="105">
        <f t="shared" si="434"/>
        <v>0</v>
      </c>
      <c r="AD111" s="108">
        <f t="shared" si="418"/>
        <v>0</v>
      </c>
      <c r="AE111" s="102">
        <f t="shared" ref="AE111" si="668">AF111/744</f>
        <v>0</v>
      </c>
      <c r="AF111" s="103">
        <v>0</v>
      </c>
      <c r="AG111" s="104">
        <f t="shared" si="625"/>
        <v>0</v>
      </c>
      <c r="AH111" s="105">
        <f t="shared" si="626"/>
        <v>0</v>
      </c>
      <c r="AI111" s="106">
        <f t="shared" si="627"/>
        <v>0</v>
      </c>
      <c r="AJ111" s="107">
        <f t="shared" si="628"/>
        <v>0</v>
      </c>
      <c r="AK111" s="106">
        <f t="shared" si="629"/>
        <v>0</v>
      </c>
      <c r="AL111" s="105">
        <f t="shared" si="638"/>
        <v>0</v>
      </c>
      <c r="AM111" s="108">
        <f t="shared" si="639"/>
        <v>0</v>
      </c>
    </row>
    <row r="112" spans="1:39" s="98" customFormat="1" ht="33.75" customHeight="1">
      <c r="A112" s="391" t="s">
        <v>124</v>
      </c>
      <c r="B112" s="100" t="s">
        <v>154</v>
      </c>
      <c r="C112" s="101" t="s">
        <v>255</v>
      </c>
      <c r="D112" s="102">
        <f>E112/720</f>
        <v>1.7645902777777775</v>
      </c>
      <c r="E112" s="103">
        <v>1270.5049999999999</v>
      </c>
      <c r="F112" s="104">
        <v>0</v>
      </c>
      <c r="G112" s="105">
        <f t="shared" si="407"/>
        <v>0</v>
      </c>
      <c r="H112" s="312">
        <v>0</v>
      </c>
      <c r="I112" s="107">
        <f t="shared" si="408"/>
        <v>0</v>
      </c>
      <c r="J112" s="312">
        <v>0</v>
      </c>
      <c r="K112" s="105">
        <f t="shared" si="642"/>
        <v>0</v>
      </c>
      <c r="L112" s="108">
        <f>K112</f>
        <v>0</v>
      </c>
      <c r="M112" s="102">
        <f>N112/720</f>
        <v>0</v>
      </c>
      <c r="N112" s="103">
        <v>0</v>
      </c>
      <c r="O112" s="104">
        <f t="shared" ref="O112" si="669">F112</f>
        <v>0</v>
      </c>
      <c r="P112" s="105">
        <f t="shared" ref="P112" si="670">O112*M112/1000</f>
        <v>0</v>
      </c>
      <c r="Q112" s="312">
        <f t="shared" ref="Q112" si="671">H112</f>
        <v>0</v>
      </c>
      <c r="R112" s="107">
        <f t="shared" ref="R112" si="672">N112*Q112/1000</f>
        <v>0</v>
      </c>
      <c r="S112" s="312">
        <f t="shared" ref="S112" si="673">J112</f>
        <v>0</v>
      </c>
      <c r="T112" s="105">
        <f t="shared" si="414"/>
        <v>0</v>
      </c>
      <c r="U112" s="108">
        <f t="shared" si="415"/>
        <v>0</v>
      </c>
      <c r="V112" s="102">
        <f>W112/720</f>
        <v>1.21865</v>
      </c>
      <c r="W112" s="103">
        <v>877.428</v>
      </c>
      <c r="X112" s="104">
        <v>0</v>
      </c>
      <c r="Y112" s="105">
        <f t="shared" ref="Y112" si="674">V112*X112/1000</f>
        <v>0</v>
      </c>
      <c r="Z112" s="312">
        <v>0</v>
      </c>
      <c r="AA112" s="107">
        <f t="shared" ref="AA112" si="675">W112*Z112/1000</f>
        <v>0</v>
      </c>
      <c r="AB112" s="312">
        <v>4814.1499999999996</v>
      </c>
      <c r="AC112" s="105">
        <f>ROUND((AB112*W112),2)/1000</f>
        <v>4224.0700099999995</v>
      </c>
      <c r="AD112" s="108">
        <f t="shared" si="418"/>
        <v>4224.0700099999995</v>
      </c>
      <c r="AE112" s="102">
        <f>AF112/720</f>
        <v>0</v>
      </c>
      <c r="AF112" s="103">
        <v>0</v>
      </c>
      <c r="AG112" s="104">
        <f t="shared" ref="AG112" si="676">X112</f>
        <v>0</v>
      </c>
      <c r="AH112" s="105">
        <f t="shared" ref="AH112" si="677">AG112*AE112/1000</f>
        <v>0</v>
      </c>
      <c r="AI112" s="106">
        <f t="shared" ref="AI112" si="678">Z112</f>
        <v>0</v>
      </c>
      <c r="AJ112" s="107">
        <f t="shared" ref="AJ112" si="679">AF112*AI112/1000</f>
        <v>0</v>
      </c>
      <c r="AK112" s="106">
        <v>0</v>
      </c>
      <c r="AL112" s="105">
        <f t="shared" si="423"/>
        <v>0</v>
      </c>
      <c r="AM112" s="108">
        <f t="shared" ref="AM112" si="680">AL112</f>
        <v>0</v>
      </c>
    </row>
    <row r="113" spans="1:39" s="98" customFormat="1" ht="33.75" customHeight="1">
      <c r="A113" s="392"/>
      <c r="B113" s="100" t="s">
        <v>143</v>
      </c>
      <c r="C113" s="101" t="s">
        <v>141</v>
      </c>
      <c r="D113" s="102">
        <f t="shared" ref="D113:D120" si="681">E113/720</f>
        <v>0</v>
      </c>
      <c r="E113" s="103"/>
      <c r="F113" s="104">
        <v>0</v>
      </c>
      <c r="G113" s="105">
        <f t="shared" si="407"/>
        <v>0</v>
      </c>
      <c r="H113" s="312">
        <v>0</v>
      </c>
      <c r="I113" s="107">
        <f t="shared" si="408"/>
        <v>0</v>
      </c>
      <c r="J113" s="312">
        <v>0</v>
      </c>
      <c r="K113" s="105">
        <f t="shared" ref="K113:K114" si="682">ROUND((J113*E113)*1.2,2)/1000</f>
        <v>0</v>
      </c>
      <c r="L113" s="108">
        <f t="shared" ref="L113:L120" si="683">K113</f>
        <v>0</v>
      </c>
      <c r="M113" s="102">
        <f t="shared" ref="M113" si="684">N113/720</f>
        <v>0</v>
      </c>
      <c r="N113" s="103">
        <v>0</v>
      </c>
      <c r="O113" s="104">
        <f t="shared" ref="O113:O120" si="685">F113</f>
        <v>0</v>
      </c>
      <c r="P113" s="105">
        <f t="shared" ref="P113:P120" si="686">O113*M113/1000</f>
        <v>0</v>
      </c>
      <c r="Q113" s="312">
        <f t="shared" ref="Q113:Q120" si="687">H113</f>
        <v>0</v>
      </c>
      <c r="R113" s="107">
        <f t="shared" ref="R113:R120" si="688">N113*Q113/1000</f>
        <v>0</v>
      </c>
      <c r="S113" s="312">
        <f t="shared" ref="S113:S120" si="689">J113</f>
        <v>0</v>
      </c>
      <c r="T113" s="105">
        <f t="shared" si="414"/>
        <v>0</v>
      </c>
      <c r="U113" s="108">
        <f t="shared" si="415"/>
        <v>0</v>
      </c>
      <c r="V113" s="102">
        <f t="shared" ref="V113:V120" si="690">W113/720</f>
        <v>0</v>
      </c>
      <c r="W113" s="103"/>
      <c r="X113" s="104">
        <v>0</v>
      </c>
      <c r="Y113" s="105">
        <f t="shared" si="416"/>
        <v>0</v>
      </c>
      <c r="Z113" s="312">
        <v>0</v>
      </c>
      <c r="AA113" s="107">
        <f t="shared" si="417"/>
        <v>0</v>
      </c>
      <c r="AB113" s="312">
        <v>0</v>
      </c>
      <c r="AC113" s="105">
        <f t="shared" si="434"/>
        <v>0</v>
      </c>
      <c r="AD113" s="108">
        <f t="shared" si="418"/>
        <v>0</v>
      </c>
      <c r="AE113" s="102">
        <f t="shared" ref="AE113" si="691">AF113/720</f>
        <v>0</v>
      </c>
      <c r="AF113" s="103">
        <v>0</v>
      </c>
      <c r="AG113" s="104">
        <f t="shared" ref="AG113:AG120" si="692">X113</f>
        <v>0</v>
      </c>
      <c r="AH113" s="105">
        <f t="shared" ref="AH113:AH120" si="693">AG113*AE113/1000</f>
        <v>0</v>
      </c>
      <c r="AI113" s="106">
        <f t="shared" ref="AI113:AI120" si="694">Z113</f>
        <v>0</v>
      </c>
      <c r="AJ113" s="107">
        <f t="shared" ref="AJ113:AJ120" si="695">AF113*AI113/1000</f>
        <v>0</v>
      </c>
      <c r="AK113" s="106">
        <f t="shared" ref="AK113:AK120" si="696">AB113</f>
        <v>0</v>
      </c>
      <c r="AL113" s="105">
        <f t="shared" si="423"/>
        <v>0</v>
      </c>
      <c r="AM113" s="108">
        <f t="shared" si="424"/>
        <v>0</v>
      </c>
    </row>
    <row r="114" spans="1:39" s="98" customFormat="1" ht="33.75" customHeight="1">
      <c r="A114" s="392"/>
      <c r="B114" s="100" t="s">
        <v>144</v>
      </c>
      <c r="C114" s="101" t="s">
        <v>142</v>
      </c>
      <c r="D114" s="102">
        <f t="shared" si="681"/>
        <v>0.26652777777777781</v>
      </c>
      <c r="E114" s="103">
        <v>191.9</v>
      </c>
      <c r="F114" s="104">
        <v>0</v>
      </c>
      <c r="G114" s="105">
        <f t="shared" si="407"/>
        <v>0</v>
      </c>
      <c r="H114" s="312">
        <v>0</v>
      </c>
      <c r="I114" s="107">
        <f t="shared" si="408"/>
        <v>0</v>
      </c>
      <c r="J114" s="102">
        <v>0</v>
      </c>
      <c r="K114" s="105">
        <f t="shared" si="682"/>
        <v>0</v>
      </c>
      <c r="L114" s="108">
        <f t="shared" si="683"/>
        <v>0</v>
      </c>
      <c r="M114" s="102">
        <f t="shared" ref="M114" si="697">N114/672</f>
        <v>0</v>
      </c>
      <c r="N114" s="103">
        <v>0</v>
      </c>
      <c r="O114" s="104">
        <f t="shared" si="685"/>
        <v>0</v>
      </c>
      <c r="P114" s="105">
        <f t="shared" si="686"/>
        <v>0</v>
      </c>
      <c r="Q114" s="312">
        <f t="shared" si="687"/>
        <v>0</v>
      </c>
      <c r="R114" s="107">
        <f t="shared" si="688"/>
        <v>0</v>
      </c>
      <c r="S114" s="312">
        <f t="shared" si="689"/>
        <v>0</v>
      </c>
      <c r="T114" s="105">
        <f t="shared" si="414"/>
        <v>0</v>
      </c>
      <c r="U114" s="108">
        <f t="shared" si="415"/>
        <v>0</v>
      </c>
      <c r="V114" s="102">
        <f t="shared" si="690"/>
        <v>0</v>
      </c>
      <c r="W114" s="103">
        <v>0</v>
      </c>
      <c r="X114" s="104">
        <v>0</v>
      </c>
      <c r="Y114" s="105">
        <f t="shared" si="416"/>
        <v>0</v>
      </c>
      <c r="Z114" s="312">
        <v>0</v>
      </c>
      <c r="AA114" s="107">
        <f t="shared" si="417"/>
        <v>0</v>
      </c>
      <c r="AB114" s="312"/>
      <c r="AC114" s="105">
        <f t="shared" si="434"/>
        <v>0</v>
      </c>
      <c r="AD114" s="108">
        <f t="shared" si="418"/>
        <v>0</v>
      </c>
      <c r="AE114" s="102">
        <f t="shared" ref="AE114" si="698">AF114/672</f>
        <v>0</v>
      </c>
      <c r="AF114" s="103">
        <v>0</v>
      </c>
      <c r="AG114" s="104">
        <f t="shared" si="692"/>
        <v>0</v>
      </c>
      <c r="AH114" s="105">
        <f t="shared" si="693"/>
        <v>0</v>
      </c>
      <c r="AI114" s="106">
        <f t="shared" si="694"/>
        <v>0</v>
      </c>
      <c r="AJ114" s="107">
        <f t="shared" si="695"/>
        <v>0</v>
      </c>
      <c r="AK114" s="106">
        <f t="shared" si="696"/>
        <v>0</v>
      </c>
      <c r="AL114" s="105">
        <f t="shared" si="423"/>
        <v>0</v>
      </c>
      <c r="AM114" s="108">
        <f t="shared" si="424"/>
        <v>0</v>
      </c>
    </row>
    <row r="115" spans="1:39" s="98" customFormat="1" ht="33.75" customHeight="1">
      <c r="A115" s="392"/>
      <c r="B115" s="100" t="s">
        <v>145</v>
      </c>
      <c r="C115" s="101" t="s">
        <v>204</v>
      </c>
      <c r="D115" s="102">
        <f t="shared" si="681"/>
        <v>1.082225</v>
      </c>
      <c r="E115" s="103">
        <v>779.202</v>
      </c>
      <c r="F115" s="104">
        <v>0</v>
      </c>
      <c r="G115" s="105">
        <f t="shared" ref="G115:G119" si="699">D115*F115/1000</f>
        <v>0</v>
      </c>
      <c r="H115" s="312">
        <v>0</v>
      </c>
      <c r="I115" s="107">
        <f t="shared" ref="I115:I119" si="700">E115*H115/1000</f>
        <v>0</v>
      </c>
      <c r="J115" s="102">
        <v>0</v>
      </c>
      <c r="K115" s="105">
        <f t="shared" ref="K115:K121" si="701">ROUND((J115*E115)*1.2,2)/1000</f>
        <v>0</v>
      </c>
      <c r="L115" s="108">
        <f t="shared" ref="L115:L119" si="702">K115</f>
        <v>0</v>
      </c>
      <c r="M115" s="102">
        <f t="shared" ref="M115:M119" si="703">N115/744</f>
        <v>0</v>
      </c>
      <c r="N115" s="103">
        <v>0</v>
      </c>
      <c r="O115" s="104">
        <f t="shared" si="685"/>
        <v>0</v>
      </c>
      <c r="P115" s="105">
        <f t="shared" si="686"/>
        <v>0</v>
      </c>
      <c r="Q115" s="312">
        <f t="shared" si="687"/>
        <v>0</v>
      </c>
      <c r="R115" s="107">
        <f t="shared" si="688"/>
        <v>0</v>
      </c>
      <c r="S115" s="312">
        <f t="shared" si="689"/>
        <v>0</v>
      </c>
      <c r="T115" s="105">
        <f t="shared" ref="T115:T119" si="704">ROUND((S115*N115)*1.18,2)/1000</f>
        <v>0</v>
      </c>
      <c r="U115" s="108">
        <f t="shared" ref="U115:U119" si="705">T115</f>
        <v>0</v>
      </c>
      <c r="V115" s="102">
        <f t="shared" ref="V115:V117" si="706">W115/720</f>
        <v>2.8876541666666666</v>
      </c>
      <c r="W115" s="103">
        <v>2079.1109999999999</v>
      </c>
      <c r="X115" s="104">
        <v>0</v>
      </c>
      <c r="Y115" s="105">
        <f t="shared" ref="Y115:Y119" si="707">V115*X115/1000</f>
        <v>0</v>
      </c>
      <c r="Z115" s="312">
        <v>0</v>
      </c>
      <c r="AA115" s="107">
        <f t="shared" ref="AA115:AA119" si="708">W115*Z115/1000</f>
        <v>0</v>
      </c>
      <c r="AB115" s="312">
        <v>0</v>
      </c>
      <c r="AC115" s="105">
        <f t="shared" ref="AC115:AC119" si="709">ROUND((AB115*W115)*1.2,2)/1000</f>
        <v>0</v>
      </c>
      <c r="AD115" s="108">
        <f t="shared" ref="AD115:AD119" si="710">AC115</f>
        <v>0</v>
      </c>
      <c r="AE115" s="102">
        <f t="shared" ref="AE115:AE119" si="711">AF115/744</f>
        <v>0</v>
      </c>
      <c r="AF115" s="103">
        <v>0</v>
      </c>
      <c r="AG115" s="104">
        <f t="shared" si="692"/>
        <v>0</v>
      </c>
      <c r="AH115" s="105">
        <f t="shared" si="693"/>
        <v>0</v>
      </c>
      <c r="AI115" s="170">
        <f t="shared" si="694"/>
        <v>0</v>
      </c>
      <c r="AJ115" s="107">
        <f t="shared" si="695"/>
        <v>0</v>
      </c>
      <c r="AK115" s="170">
        <f t="shared" si="696"/>
        <v>0</v>
      </c>
      <c r="AL115" s="105">
        <f t="shared" ref="AL115:AL119" si="712">ROUND((AK115*AF115)*1.18,2)/1000</f>
        <v>0</v>
      </c>
      <c r="AM115" s="108">
        <f t="shared" ref="AM115:AM119" si="713">AL115</f>
        <v>0</v>
      </c>
    </row>
    <row r="116" spans="1:39" s="98" customFormat="1" ht="33.75" customHeight="1">
      <c r="A116" s="392"/>
      <c r="B116" s="100" t="s">
        <v>243</v>
      </c>
      <c r="C116" s="101" t="s">
        <v>244</v>
      </c>
      <c r="D116" s="102">
        <f t="shared" si="681"/>
        <v>3.5674999999999998E-2</v>
      </c>
      <c r="E116" s="103">
        <v>25.686</v>
      </c>
      <c r="F116" s="104">
        <v>0</v>
      </c>
      <c r="G116" s="105">
        <f t="shared" si="699"/>
        <v>0</v>
      </c>
      <c r="H116" s="312">
        <v>0</v>
      </c>
      <c r="I116" s="107">
        <f t="shared" si="700"/>
        <v>0</v>
      </c>
      <c r="J116" s="102">
        <v>0</v>
      </c>
      <c r="K116" s="105">
        <f t="shared" si="701"/>
        <v>0</v>
      </c>
      <c r="L116" s="108">
        <f t="shared" si="702"/>
        <v>0</v>
      </c>
      <c r="M116" s="102">
        <f t="shared" si="703"/>
        <v>0</v>
      </c>
      <c r="N116" s="103">
        <v>0</v>
      </c>
      <c r="O116" s="104">
        <f t="shared" si="685"/>
        <v>0</v>
      </c>
      <c r="P116" s="105">
        <f t="shared" si="686"/>
        <v>0</v>
      </c>
      <c r="Q116" s="312">
        <f t="shared" si="687"/>
        <v>0</v>
      </c>
      <c r="R116" s="107">
        <f t="shared" si="688"/>
        <v>0</v>
      </c>
      <c r="S116" s="312">
        <f t="shared" si="689"/>
        <v>0</v>
      </c>
      <c r="T116" s="105">
        <f t="shared" si="704"/>
        <v>0</v>
      </c>
      <c r="U116" s="108">
        <f t="shared" si="705"/>
        <v>0</v>
      </c>
      <c r="V116" s="102">
        <f t="shared" si="706"/>
        <v>0</v>
      </c>
      <c r="W116" s="103">
        <v>0</v>
      </c>
      <c r="X116" s="104">
        <v>0</v>
      </c>
      <c r="Y116" s="105">
        <f t="shared" si="707"/>
        <v>0</v>
      </c>
      <c r="Z116" s="312">
        <v>0</v>
      </c>
      <c r="AA116" s="107">
        <f t="shared" si="708"/>
        <v>0</v>
      </c>
      <c r="AB116" s="312"/>
      <c r="AC116" s="105">
        <f t="shared" si="709"/>
        <v>0</v>
      </c>
      <c r="AD116" s="108">
        <f t="shared" si="710"/>
        <v>0</v>
      </c>
      <c r="AE116" s="102">
        <f t="shared" si="711"/>
        <v>0</v>
      </c>
      <c r="AF116" s="103">
        <v>0</v>
      </c>
      <c r="AG116" s="104">
        <f t="shared" si="692"/>
        <v>0</v>
      </c>
      <c r="AH116" s="105">
        <f t="shared" si="693"/>
        <v>0</v>
      </c>
      <c r="AI116" s="186">
        <f t="shared" si="694"/>
        <v>0</v>
      </c>
      <c r="AJ116" s="107">
        <f t="shared" si="695"/>
        <v>0</v>
      </c>
      <c r="AK116" s="186">
        <f t="shared" si="696"/>
        <v>0</v>
      </c>
      <c r="AL116" s="105">
        <f t="shared" si="712"/>
        <v>0</v>
      </c>
      <c r="AM116" s="108">
        <f t="shared" si="713"/>
        <v>0</v>
      </c>
    </row>
    <row r="117" spans="1:39" s="98" customFormat="1" ht="33.75" customHeight="1">
      <c r="A117" s="392"/>
      <c r="B117" s="100" t="s">
        <v>251</v>
      </c>
      <c r="C117" s="101" t="s">
        <v>252</v>
      </c>
      <c r="D117" s="102">
        <f t="shared" ref="D117" si="714">E117/720</f>
        <v>0</v>
      </c>
      <c r="E117" s="103"/>
      <c r="F117" s="104">
        <v>0</v>
      </c>
      <c r="G117" s="105">
        <f t="shared" si="699"/>
        <v>0</v>
      </c>
      <c r="H117" s="312">
        <v>0</v>
      </c>
      <c r="I117" s="107">
        <f t="shared" si="700"/>
        <v>0</v>
      </c>
      <c r="J117" s="102">
        <v>0</v>
      </c>
      <c r="K117" s="105">
        <f t="shared" si="701"/>
        <v>0</v>
      </c>
      <c r="L117" s="108">
        <f t="shared" si="702"/>
        <v>0</v>
      </c>
      <c r="M117" s="102">
        <f t="shared" si="703"/>
        <v>0</v>
      </c>
      <c r="N117" s="103">
        <v>0</v>
      </c>
      <c r="O117" s="104">
        <f t="shared" si="685"/>
        <v>0</v>
      </c>
      <c r="P117" s="105">
        <f t="shared" si="686"/>
        <v>0</v>
      </c>
      <c r="Q117" s="312">
        <f t="shared" si="687"/>
        <v>0</v>
      </c>
      <c r="R117" s="107">
        <f t="shared" si="688"/>
        <v>0</v>
      </c>
      <c r="S117" s="312">
        <f t="shared" si="689"/>
        <v>0</v>
      </c>
      <c r="T117" s="105">
        <f t="shared" si="704"/>
        <v>0</v>
      </c>
      <c r="U117" s="108">
        <f t="shared" si="705"/>
        <v>0</v>
      </c>
      <c r="V117" s="102">
        <f t="shared" si="706"/>
        <v>0</v>
      </c>
      <c r="W117" s="103">
        <v>0</v>
      </c>
      <c r="X117" s="104">
        <v>0</v>
      </c>
      <c r="Y117" s="105">
        <f t="shared" si="707"/>
        <v>0</v>
      </c>
      <c r="Z117" s="312">
        <v>0</v>
      </c>
      <c r="AA117" s="107">
        <f t="shared" si="708"/>
        <v>0</v>
      </c>
      <c r="AB117" s="312"/>
      <c r="AC117" s="105">
        <f t="shared" si="709"/>
        <v>0</v>
      </c>
      <c r="AD117" s="108">
        <f t="shared" si="710"/>
        <v>0</v>
      </c>
      <c r="AE117" s="102">
        <f t="shared" si="711"/>
        <v>0</v>
      </c>
      <c r="AF117" s="103">
        <v>0</v>
      </c>
      <c r="AG117" s="104">
        <f t="shared" si="692"/>
        <v>0</v>
      </c>
      <c r="AH117" s="105">
        <f t="shared" si="693"/>
        <v>0</v>
      </c>
      <c r="AI117" s="195">
        <f t="shared" si="694"/>
        <v>0</v>
      </c>
      <c r="AJ117" s="107">
        <f t="shared" si="695"/>
        <v>0</v>
      </c>
      <c r="AK117" s="195">
        <f t="shared" si="696"/>
        <v>0</v>
      </c>
      <c r="AL117" s="105">
        <f t="shared" si="712"/>
        <v>0</v>
      </c>
      <c r="AM117" s="108">
        <f t="shared" si="713"/>
        <v>0</v>
      </c>
    </row>
    <row r="118" spans="1:39" s="98" customFormat="1" ht="33.75" customHeight="1">
      <c r="A118" s="392"/>
      <c r="B118" s="100" t="s">
        <v>254</v>
      </c>
      <c r="C118" s="101" t="s">
        <v>261</v>
      </c>
      <c r="D118" s="102">
        <f t="shared" ref="D118" si="715">E118/744</f>
        <v>0</v>
      </c>
      <c r="E118" s="103">
        <v>0</v>
      </c>
      <c r="F118" s="104">
        <v>0</v>
      </c>
      <c r="G118" s="105">
        <f t="shared" si="699"/>
        <v>0</v>
      </c>
      <c r="H118" s="312">
        <v>0</v>
      </c>
      <c r="I118" s="107">
        <f t="shared" si="700"/>
        <v>0</v>
      </c>
      <c r="J118" s="141">
        <v>0</v>
      </c>
      <c r="K118" s="105">
        <f t="shared" si="701"/>
        <v>0</v>
      </c>
      <c r="L118" s="108">
        <f t="shared" si="702"/>
        <v>0</v>
      </c>
      <c r="M118" s="102">
        <f t="shared" si="703"/>
        <v>0</v>
      </c>
      <c r="N118" s="103">
        <v>0</v>
      </c>
      <c r="O118" s="104">
        <f t="shared" si="685"/>
        <v>0</v>
      </c>
      <c r="P118" s="105">
        <f t="shared" si="686"/>
        <v>0</v>
      </c>
      <c r="Q118" s="312">
        <f t="shared" si="687"/>
        <v>0</v>
      </c>
      <c r="R118" s="107">
        <f t="shared" si="688"/>
        <v>0</v>
      </c>
      <c r="S118" s="312">
        <f t="shared" si="689"/>
        <v>0</v>
      </c>
      <c r="T118" s="105">
        <f t="shared" si="704"/>
        <v>0</v>
      </c>
      <c r="U118" s="108">
        <f t="shared" si="705"/>
        <v>0</v>
      </c>
      <c r="V118" s="102">
        <f>W118/720</f>
        <v>1.7430555555555556</v>
      </c>
      <c r="W118" s="103">
        <v>1255</v>
      </c>
      <c r="X118" s="104">
        <v>0</v>
      </c>
      <c r="Y118" s="105">
        <f t="shared" si="707"/>
        <v>0</v>
      </c>
      <c r="Z118" s="312">
        <v>0</v>
      </c>
      <c r="AA118" s="107">
        <f t="shared" si="708"/>
        <v>0</v>
      </c>
      <c r="AB118" s="312">
        <v>0</v>
      </c>
      <c r="AC118" s="105">
        <f t="shared" si="709"/>
        <v>0</v>
      </c>
      <c r="AD118" s="108">
        <f t="shared" si="710"/>
        <v>0</v>
      </c>
      <c r="AE118" s="102">
        <f t="shared" si="711"/>
        <v>0</v>
      </c>
      <c r="AF118" s="103">
        <v>0</v>
      </c>
      <c r="AG118" s="104">
        <f t="shared" si="692"/>
        <v>0</v>
      </c>
      <c r="AH118" s="105">
        <f t="shared" si="693"/>
        <v>0</v>
      </c>
      <c r="AI118" s="228">
        <f t="shared" si="694"/>
        <v>0</v>
      </c>
      <c r="AJ118" s="107">
        <f t="shared" si="695"/>
        <v>0</v>
      </c>
      <c r="AK118" s="228">
        <f t="shared" si="696"/>
        <v>0</v>
      </c>
      <c r="AL118" s="105">
        <f t="shared" si="712"/>
        <v>0</v>
      </c>
      <c r="AM118" s="108">
        <f t="shared" si="713"/>
        <v>0</v>
      </c>
    </row>
    <row r="119" spans="1:39" s="98" customFormat="1" ht="33.75" customHeight="1">
      <c r="A119" s="392"/>
      <c r="B119" s="100" t="s">
        <v>260</v>
      </c>
      <c r="C119" s="101" t="s">
        <v>290</v>
      </c>
      <c r="D119" s="102">
        <f t="shared" ref="D119" si="716">E119/720</f>
        <v>0.17031805555555557</v>
      </c>
      <c r="E119" s="103">
        <v>122.629</v>
      </c>
      <c r="F119" s="104">
        <v>0</v>
      </c>
      <c r="G119" s="105">
        <f t="shared" si="699"/>
        <v>0</v>
      </c>
      <c r="H119" s="312">
        <v>0</v>
      </c>
      <c r="I119" s="107">
        <f t="shared" si="700"/>
        <v>0</v>
      </c>
      <c r="J119" s="102">
        <v>0</v>
      </c>
      <c r="K119" s="105">
        <f t="shared" ref="K119" si="717">ROUND((J119*E119)*1.2,2)/1000</f>
        <v>0</v>
      </c>
      <c r="L119" s="108">
        <f t="shared" si="702"/>
        <v>0</v>
      </c>
      <c r="M119" s="102">
        <f t="shared" si="703"/>
        <v>0</v>
      </c>
      <c r="N119" s="103">
        <v>0</v>
      </c>
      <c r="O119" s="104">
        <f t="shared" ref="O119" si="718">F119</f>
        <v>0</v>
      </c>
      <c r="P119" s="105">
        <f t="shared" ref="P119" si="719">O119*M119/1000</f>
        <v>0</v>
      </c>
      <c r="Q119" s="312">
        <f t="shared" ref="Q119" si="720">H119</f>
        <v>0</v>
      </c>
      <c r="R119" s="107">
        <f t="shared" ref="R119" si="721">N119*Q119/1000</f>
        <v>0</v>
      </c>
      <c r="S119" s="312">
        <f t="shared" ref="S119" si="722">J119</f>
        <v>0</v>
      </c>
      <c r="T119" s="105">
        <f t="shared" si="704"/>
        <v>0</v>
      </c>
      <c r="U119" s="108">
        <f t="shared" si="705"/>
        <v>0</v>
      </c>
      <c r="V119" s="102">
        <f t="shared" ref="V119" si="723">W119/720</f>
        <v>0</v>
      </c>
      <c r="W119" s="103">
        <v>0</v>
      </c>
      <c r="X119" s="104">
        <v>0</v>
      </c>
      <c r="Y119" s="105">
        <f t="shared" si="707"/>
        <v>0</v>
      </c>
      <c r="Z119" s="312">
        <v>0</v>
      </c>
      <c r="AA119" s="107">
        <f t="shared" si="708"/>
        <v>0</v>
      </c>
      <c r="AB119" s="312"/>
      <c r="AC119" s="105">
        <f t="shared" si="709"/>
        <v>0</v>
      </c>
      <c r="AD119" s="108">
        <f t="shared" si="710"/>
        <v>0</v>
      </c>
      <c r="AE119" s="102">
        <f t="shared" si="711"/>
        <v>0</v>
      </c>
      <c r="AF119" s="103">
        <v>0</v>
      </c>
      <c r="AG119" s="104">
        <f t="shared" ref="AG119" si="724">X119</f>
        <v>0</v>
      </c>
      <c r="AH119" s="105">
        <f t="shared" ref="AH119" si="725">AG119*AE119/1000</f>
        <v>0</v>
      </c>
      <c r="AI119" s="282">
        <f t="shared" ref="AI119" si="726">Z119</f>
        <v>0</v>
      </c>
      <c r="AJ119" s="107">
        <f t="shared" ref="AJ119" si="727">AF119*AI119/1000</f>
        <v>0</v>
      </c>
      <c r="AK119" s="282">
        <f t="shared" ref="AK119" si="728">AB119</f>
        <v>0</v>
      </c>
      <c r="AL119" s="105">
        <f t="shared" si="712"/>
        <v>0</v>
      </c>
      <c r="AM119" s="108">
        <f t="shared" si="713"/>
        <v>0</v>
      </c>
    </row>
    <row r="120" spans="1:39" s="98" customFormat="1" ht="33.75" customHeight="1">
      <c r="A120" s="393"/>
      <c r="B120" s="100" t="s">
        <v>187</v>
      </c>
      <c r="C120" s="101" t="s">
        <v>291</v>
      </c>
      <c r="D120" s="102">
        <f t="shared" si="681"/>
        <v>1.6211111111111114E-2</v>
      </c>
      <c r="E120" s="103">
        <v>11.672000000000001</v>
      </c>
      <c r="F120" s="104">
        <v>0</v>
      </c>
      <c r="G120" s="105">
        <f t="shared" si="407"/>
        <v>0</v>
      </c>
      <c r="H120" s="312">
        <v>0</v>
      </c>
      <c r="I120" s="107">
        <f t="shared" si="408"/>
        <v>0</v>
      </c>
      <c r="J120" s="102">
        <v>0</v>
      </c>
      <c r="K120" s="105">
        <f t="shared" si="701"/>
        <v>0</v>
      </c>
      <c r="L120" s="108">
        <f t="shared" si="683"/>
        <v>0</v>
      </c>
      <c r="M120" s="102">
        <f t="shared" ref="M120" si="729">N120/744</f>
        <v>0</v>
      </c>
      <c r="N120" s="103">
        <v>0</v>
      </c>
      <c r="O120" s="104">
        <f t="shared" si="685"/>
        <v>0</v>
      </c>
      <c r="P120" s="105">
        <f t="shared" si="686"/>
        <v>0</v>
      </c>
      <c r="Q120" s="312">
        <f t="shared" si="687"/>
        <v>0</v>
      </c>
      <c r="R120" s="107">
        <f t="shared" si="688"/>
        <v>0</v>
      </c>
      <c r="S120" s="312">
        <f t="shared" si="689"/>
        <v>0</v>
      </c>
      <c r="T120" s="105">
        <f t="shared" si="414"/>
        <v>0</v>
      </c>
      <c r="U120" s="108">
        <f t="shared" si="415"/>
        <v>0</v>
      </c>
      <c r="V120" s="102">
        <f t="shared" si="690"/>
        <v>0.30713333333333331</v>
      </c>
      <c r="W120" s="103">
        <v>221.136</v>
      </c>
      <c r="X120" s="104">
        <v>0</v>
      </c>
      <c r="Y120" s="105">
        <f t="shared" si="416"/>
        <v>0</v>
      </c>
      <c r="Z120" s="312">
        <v>0</v>
      </c>
      <c r="AA120" s="107">
        <f t="shared" si="417"/>
        <v>0</v>
      </c>
      <c r="AB120" s="312"/>
      <c r="AC120" s="105">
        <f t="shared" si="434"/>
        <v>0</v>
      </c>
      <c r="AD120" s="108">
        <f t="shared" si="418"/>
        <v>0</v>
      </c>
      <c r="AE120" s="102">
        <f t="shared" ref="AE120" si="730">AF120/744</f>
        <v>0</v>
      </c>
      <c r="AF120" s="103">
        <v>0</v>
      </c>
      <c r="AG120" s="104">
        <f t="shared" si="692"/>
        <v>0</v>
      </c>
      <c r="AH120" s="105">
        <f t="shared" si="693"/>
        <v>0</v>
      </c>
      <c r="AI120" s="106">
        <f t="shared" si="694"/>
        <v>0</v>
      </c>
      <c r="AJ120" s="107">
        <f t="shared" si="695"/>
        <v>0</v>
      </c>
      <c r="AK120" s="106">
        <f t="shared" si="696"/>
        <v>0</v>
      </c>
      <c r="AL120" s="105">
        <f t="shared" si="423"/>
        <v>0</v>
      </c>
      <c r="AM120" s="108">
        <f t="shared" si="424"/>
        <v>0</v>
      </c>
    </row>
    <row r="121" spans="1:39" s="98" customFormat="1" ht="33.75" customHeight="1">
      <c r="A121" s="391" t="s">
        <v>125</v>
      </c>
      <c r="B121" s="100" t="s">
        <v>154</v>
      </c>
      <c r="C121" s="101" t="s">
        <v>255</v>
      </c>
      <c r="D121" s="102">
        <f>E121/744</f>
        <v>2.3381451612903223</v>
      </c>
      <c r="E121" s="103">
        <v>1739.58</v>
      </c>
      <c r="F121" s="104">
        <v>0</v>
      </c>
      <c r="G121" s="105">
        <f t="shared" si="407"/>
        <v>0</v>
      </c>
      <c r="H121" s="312">
        <v>0</v>
      </c>
      <c r="I121" s="107">
        <f t="shared" si="408"/>
        <v>0</v>
      </c>
      <c r="J121" s="312">
        <v>0</v>
      </c>
      <c r="K121" s="105">
        <f t="shared" si="701"/>
        <v>0</v>
      </c>
      <c r="L121" s="108">
        <f>K121</f>
        <v>0</v>
      </c>
      <c r="M121" s="102">
        <f>N121/744</f>
        <v>0</v>
      </c>
      <c r="N121" s="103">
        <v>0</v>
      </c>
      <c r="O121" s="104">
        <f t="shared" ref="O121" si="731">F121</f>
        <v>0</v>
      </c>
      <c r="P121" s="105">
        <f t="shared" ref="P121" si="732">O121*M121/1000</f>
        <v>0</v>
      </c>
      <c r="Q121" s="312">
        <f t="shared" ref="Q121" si="733">H121</f>
        <v>0</v>
      </c>
      <c r="R121" s="107">
        <f t="shared" ref="R121" si="734">N121*Q121/1000</f>
        <v>0</v>
      </c>
      <c r="S121" s="312">
        <f t="shared" ref="S121" si="735">J121</f>
        <v>0</v>
      </c>
      <c r="T121" s="105">
        <f t="shared" si="414"/>
        <v>0</v>
      </c>
      <c r="U121" s="108">
        <f t="shared" si="415"/>
        <v>0</v>
      </c>
      <c r="V121" s="102">
        <f>W121/744</f>
        <v>1.3667903225806453</v>
      </c>
      <c r="W121" s="103">
        <v>1016.8920000000001</v>
      </c>
      <c r="X121" s="104">
        <v>0</v>
      </c>
      <c r="Y121" s="105">
        <f t="shared" ref="Y121" si="736">V121*X121/1000</f>
        <v>0</v>
      </c>
      <c r="Z121" s="312">
        <v>0</v>
      </c>
      <c r="AA121" s="107">
        <f t="shared" ref="AA121" si="737">W121*Z121/1000</f>
        <v>0</v>
      </c>
      <c r="AB121" s="312">
        <v>4814.1499999999996</v>
      </c>
      <c r="AC121" s="105">
        <f>ROUND((AB121*W121),2)/1000</f>
        <v>4895.4706200000001</v>
      </c>
      <c r="AD121" s="108">
        <f t="shared" si="418"/>
        <v>4895.4706200000001</v>
      </c>
      <c r="AE121" s="102">
        <f>AF121/744</f>
        <v>0</v>
      </c>
      <c r="AF121" s="103">
        <v>0</v>
      </c>
      <c r="AG121" s="104">
        <f t="shared" ref="AG121" si="738">X121</f>
        <v>0</v>
      </c>
      <c r="AH121" s="105">
        <f t="shared" ref="AH121" si="739">AG121*AE121/1000</f>
        <v>0</v>
      </c>
      <c r="AI121" s="106">
        <f t="shared" ref="AI121" si="740">Z121</f>
        <v>0</v>
      </c>
      <c r="AJ121" s="107">
        <f t="shared" ref="AJ121" si="741">AF121*AI121/1000</f>
        <v>0</v>
      </c>
      <c r="AK121" s="106">
        <v>0</v>
      </c>
      <c r="AL121" s="105">
        <f t="shared" si="423"/>
        <v>0</v>
      </c>
      <c r="AM121" s="108">
        <f t="shared" ref="AM121" si="742">AL121</f>
        <v>0</v>
      </c>
    </row>
    <row r="122" spans="1:39" s="98" customFormat="1" ht="33.75" customHeight="1">
      <c r="A122" s="392"/>
      <c r="B122" s="100" t="s">
        <v>143</v>
      </c>
      <c r="C122" s="101" t="s">
        <v>141</v>
      </c>
      <c r="D122" s="102">
        <f t="shared" ref="D122:D129" si="743">E122/744</f>
        <v>0</v>
      </c>
      <c r="E122" s="103"/>
      <c r="F122" s="104">
        <v>0</v>
      </c>
      <c r="G122" s="105">
        <f t="shared" si="407"/>
        <v>0</v>
      </c>
      <c r="H122" s="312">
        <v>0</v>
      </c>
      <c r="I122" s="107">
        <f t="shared" si="408"/>
        <v>0</v>
      </c>
      <c r="J122" s="312">
        <v>0</v>
      </c>
      <c r="K122" s="105">
        <f t="shared" ref="K122:K123" si="744">ROUND((J122*E122)*1.2,2)/1000</f>
        <v>0</v>
      </c>
      <c r="L122" s="108">
        <f t="shared" ref="L122:L129" si="745">K122</f>
        <v>0</v>
      </c>
      <c r="M122" s="102">
        <f t="shared" ref="M122" si="746">N122/744</f>
        <v>0</v>
      </c>
      <c r="N122" s="103">
        <v>0</v>
      </c>
      <c r="O122" s="104">
        <f t="shared" ref="O122:O129" si="747">F122</f>
        <v>0</v>
      </c>
      <c r="P122" s="105">
        <f t="shared" ref="P122:P129" si="748">O122*M122/1000</f>
        <v>0</v>
      </c>
      <c r="Q122" s="312">
        <f t="shared" ref="Q122:Q129" si="749">H122</f>
        <v>0</v>
      </c>
      <c r="R122" s="107">
        <f t="shared" ref="R122:R129" si="750">N122*Q122/1000</f>
        <v>0</v>
      </c>
      <c r="S122" s="312">
        <f t="shared" ref="S122:S129" si="751">J122</f>
        <v>0</v>
      </c>
      <c r="T122" s="105">
        <f t="shared" si="414"/>
        <v>0</v>
      </c>
      <c r="U122" s="108">
        <f t="shared" si="415"/>
        <v>0</v>
      </c>
      <c r="V122" s="102">
        <f>W122/744</f>
        <v>0</v>
      </c>
      <c r="W122" s="103"/>
      <c r="X122" s="104">
        <v>0</v>
      </c>
      <c r="Y122" s="105">
        <f t="shared" si="416"/>
        <v>0</v>
      </c>
      <c r="Z122" s="312">
        <v>0</v>
      </c>
      <c r="AA122" s="107">
        <f t="shared" si="417"/>
        <v>0</v>
      </c>
      <c r="AB122" s="312">
        <v>0</v>
      </c>
      <c r="AC122" s="105">
        <f t="shared" si="434"/>
        <v>0</v>
      </c>
      <c r="AD122" s="108">
        <f t="shared" si="418"/>
        <v>0</v>
      </c>
      <c r="AE122" s="102">
        <f>AF122/744</f>
        <v>0</v>
      </c>
      <c r="AF122" s="103">
        <v>0</v>
      </c>
      <c r="AG122" s="104">
        <f t="shared" ref="AG122:AG129" si="752">X122</f>
        <v>0</v>
      </c>
      <c r="AH122" s="105">
        <f t="shared" ref="AH122:AH129" si="753">AG122*AE122/1000</f>
        <v>0</v>
      </c>
      <c r="AI122" s="106">
        <f t="shared" ref="AI122:AI129" si="754">Z122</f>
        <v>0</v>
      </c>
      <c r="AJ122" s="107">
        <f t="shared" ref="AJ122:AJ129" si="755">AF122*AI122/1000</f>
        <v>0</v>
      </c>
      <c r="AK122" s="106">
        <f t="shared" ref="AK122:AK129" si="756">AB122</f>
        <v>0</v>
      </c>
      <c r="AL122" s="105">
        <f t="shared" si="423"/>
        <v>0</v>
      </c>
      <c r="AM122" s="108">
        <f t="shared" si="424"/>
        <v>0</v>
      </c>
    </row>
    <row r="123" spans="1:39" s="98" customFormat="1" ht="33.75" customHeight="1">
      <c r="A123" s="392"/>
      <c r="B123" s="100" t="s">
        <v>144</v>
      </c>
      <c r="C123" s="101" t="s">
        <v>142</v>
      </c>
      <c r="D123" s="102">
        <f t="shared" si="743"/>
        <v>0.18169354838709678</v>
      </c>
      <c r="E123" s="103">
        <v>135.18</v>
      </c>
      <c r="F123" s="104">
        <v>0</v>
      </c>
      <c r="G123" s="105">
        <f t="shared" ref="G123:G129" si="757">D123*F123/1000</f>
        <v>0</v>
      </c>
      <c r="H123" s="312">
        <v>0</v>
      </c>
      <c r="I123" s="107">
        <f t="shared" ref="I123:I129" si="758">E123*H123/1000</f>
        <v>0</v>
      </c>
      <c r="J123" s="102">
        <v>0</v>
      </c>
      <c r="K123" s="105">
        <f t="shared" si="744"/>
        <v>0</v>
      </c>
      <c r="L123" s="108">
        <f t="shared" si="745"/>
        <v>0</v>
      </c>
      <c r="M123" s="102">
        <f t="shared" ref="M123" si="759">N123/672</f>
        <v>0</v>
      </c>
      <c r="N123" s="103">
        <v>0</v>
      </c>
      <c r="O123" s="104">
        <f t="shared" si="747"/>
        <v>0</v>
      </c>
      <c r="P123" s="105">
        <f t="shared" si="748"/>
        <v>0</v>
      </c>
      <c r="Q123" s="312">
        <f t="shared" si="749"/>
        <v>0</v>
      </c>
      <c r="R123" s="107">
        <f t="shared" si="750"/>
        <v>0</v>
      </c>
      <c r="S123" s="312">
        <f t="shared" si="751"/>
        <v>0</v>
      </c>
      <c r="T123" s="105">
        <f t="shared" ref="T123:T129" si="760">ROUND((S123*N123)*1.18,2)/1000</f>
        <v>0</v>
      </c>
      <c r="U123" s="108">
        <f t="shared" ref="U123:U129" si="761">T123</f>
        <v>0</v>
      </c>
      <c r="V123" s="102">
        <f t="shared" ref="V123:V128" si="762">W123/744</f>
        <v>0</v>
      </c>
      <c r="W123" s="103">
        <v>0</v>
      </c>
      <c r="X123" s="104">
        <v>0</v>
      </c>
      <c r="Y123" s="105">
        <f t="shared" ref="Y123:Y129" si="763">V123*X123/1000</f>
        <v>0</v>
      </c>
      <c r="Z123" s="312">
        <v>0</v>
      </c>
      <c r="AA123" s="107">
        <f t="shared" ref="AA123:AA129" si="764">W123*Z123/1000</f>
        <v>0</v>
      </c>
      <c r="AB123" s="312">
        <v>0</v>
      </c>
      <c r="AC123" s="105">
        <f t="shared" si="434"/>
        <v>0</v>
      </c>
      <c r="AD123" s="108">
        <f t="shared" si="418"/>
        <v>0</v>
      </c>
      <c r="AE123" s="102">
        <f t="shared" ref="AE123" si="765">AF123/672</f>
        <v>0</v>
      </c>
      <c r="AF123" s="103">
        <v>0</v>
      </c>
      <c r="AG123" s="104">
        <f t="shared" si="752"/>
        <v>0</v>
      </c>
      <c r="AH123" s="105">
        <f t="shared" si="753"/>
        <v>0</v>
      </c>
      <c r="AI123" s="106">
        <f t="shared" si="754"/>
        <v>0</v>
      </c>
      <c r="AJ123" s="107">
        <f t="shared" si="755"/>
        <v>0</v>
      </c>
      <c r="AK123" s="106">
        <f t="shared" si="756"/>
        <v>0</v>
      </c>
      <c r="AL123" s="105">
        <f t="shared" ref="AL123:AL129" si="766">ROUND((AK123*AF123)*1.18,2)/1000</f>
        <v>0</v>
      </c>
      <c r="AM123" s="108">
        <f t="shared" ref="AM123:AM129" si="767">AL123</f>
        <v>0</v>
      </c>
    </row>
    <row r="124" spans="1:39" s="98" customFormat="1" ht="33.75" customHeight="1">
      <c r="A124" s="392"/>
      <c r="B124" s="100" t="s">
        <v>145</v>
      </c>
      <c r="C124" s="101" t="s">
        <v>204</v>
      </c>
      <c r="D124" s="102">
        <f t="shared" si="743"/>
        <v>1.1367997311827958</v>
      </c>
      <c r="E124" s="103">
        <v>845.779</v>
      </c>
      <c r="F124" s="104">
        <v>0</v>
      </c>
      <c r="G124" s="105">
        <f t="shared" ref="G124:G128" si="768">D124*F124/1000</f>
        <v>0</v>
      </c>
      <c r="H124" s="312">
        <v>0</v>
      </c>
      <c r="I124" s="107">
        <f t="shared" ref="I124:I128" si="769">E124*H124/1000</f>
        <v>0</v>
      </c>
      <c r="J124" s="102">
        <v>0</v>
      </c>
      <c r="K124" s="105">
        <f t="shared" ref="K124:K129" si="770">ROUND((J124*E124)*1.2,2)/1000</f>
        <v>0</v>
      </c>
      <c r="L124" s="108">
        <f t="shared" ref="L124:L128" si="771">K124</f>
        <v>0</v>
      </c>
      <c r="M124" s="102">
        <f t="shared" ref="M124:M128" si="772">N124/744</f>
        <v>0</v>
      </c>
      <c r="N124" s="103">
        <v>0</v>
      </c>
      <c r="O124" s="104">
        <f t="shared" si="747"/>
        <v>0</v>
      </c>
      <c r="P124" s="105">
        <f t="shared" si="748"/>
        <v>0</v>
      </c>
      <c r="Q124" s="312">
        <f t="shared" si="749"/>
        <v>0</v>
      </c>
      <c r="R124" s="107">
        <f t="shared" si="750"/>
        <v>0</v>
      </c>
      <c r="S124" s="312">
        <f t="shared" si="751"/>
        <v>0</v>
      </c>
      <c r="T124" s="105">
        <f t="shared" ref="T124:T128" si="773">ROUND((S124*N124)*1.18,2)/1000</f>
        <v>0</v>
      </c>
      <c r="U124" s="108">
        <f t="shared" ref="U124:U128" si="774">T124</f>
        <v>0</v>
      </c>
      <c r="V124" s="102">
        <f t="shared" si="762"/>
        <v>2.4922486559139783</v>
      </c>
      <c r="W124" s="103">
        <v>1854.2329999999999</v>
      </c>
      <c r="X124" s="104">
        <v>0</v>
      </c>
      <c r="Y124" s="105">
        <f t="shared" ref="Y124:Y128" si="775">V124*X124/1000</f>
        <v>0</v>
      </c>
      <c r="Z124" s="312">
        <v>0</v>
      </c>
      <c r="AA124" s="107">
        <f t="shared" ref="AA124:AA128" si="776">W124*Z124/1000</f>
        <v>0</v>
      </c>
      <c r="AB124" s="312">
        <v>0</v>
      </c>
      <c r="AC124" s="105">
        <f t="shared" ref="AC124:AC128" si="777">ROUND((AB124*W124)*1.2,2)/1000</f>
        <v>0</v>
      </c>
      <c r="AD124" s="108">
        <f t="shared" ref="AD124:AD128" si="778">AC124</f>
        <v>0</v>
      </c>
      <c r="AE124" s="102">
        <f t="shared" ref="AE124:AE128" si="779">AF124/744</f>
        <v>0</v>
      </c>
      <c r="AF124" s="103">
        <v>0</v>
      </c>
      <c r="AG124" s="104">
        <f t="shared" si="752"/>
        <v>0</v>
      </c>
      <c r="AH124" s="105">
        <f t="shared" si="753"/>
        <v>0</v>
      </c>
      <c r="AI124" s="170">
        <f t="shared" si="754"/>
        <v>0</v>
      </c>
      <c r="AJ124" s="107">
        <f t="shared" si="755"/>
        <v>0</v>
      </c>
      <c r="AK124" s="170">
        <f t="shared" si="756"/>
        <v>0</v>
      </c>
      <c r="AL124" s="105">
        <f t="shared" ref="AL124:AL128" si="780">ROUND((AK124*AF124)*1.18,2)/1000</f>
        <v>0</v>
      </c>
      <c r="AM124" s="108">
        <f t="shared" ref="AM124:AM128" si="781">AL124</f>
        <v>0</v>
      </c>
    </row>
    <row r="125" spans="1:39" s="98" customFormat="1" ht="33.75" customHeight="1">
      <c r="A125" s="392"/>
      <c r="B125" s="100" t="s">
        <v>243</v>
      </c>
      <c r="C125" s="101" t="s">
        <v>244</v>
      </c>
      <c r="D125" s="102">
        <f t="shared" si="743"/>
        <v>3.533870967741936E-2</v>
      </c>
      <c r="E125" s="103">
        <v>26.292000000000002</v>
      </c>
      <c r="F125" s="104">
        <v>0</v>
      </c>
      <c r="G125" s="105">
        <f t="shared" si="768"/>
        <v>0</v>
      </c>
      <c r="H125" s="312">
        <v>0</v>
      </c>
      <c r="I125" s="107">
        <f t="shared" si="769"/>
        <v>0</v>
      </c>
      <c r="J125" s="102">
        <v>0</v>
      </c>
      <c r="K125" s="105">
        <f t="shared" si="770"/>
        <v>0</v>
      </c>
      <c r="L125" s="108">
        <f t="shared" si="771"/>
        <v>0</v>
      </c>
      <c r="M125" s="102">
        <f t="shared" si="772"/>
        <v>0</v>
      </c>
      <c r="N125" s="103">
        <v>0</v>
      </c>
      <c r="O125" s="104">
        <f t="shared" si="747"/>
        <v>0</v>
      </c>
      <c r="P125" s="105">
        <f t="shared" si="748"/>
        <v>0</v>
      </c>
      <c r="Q125" s="312">
        <f t="shared" si="749"/>
        <v>0</v>
      </c>
      <c r="R125" s="107">
        <f t="shared" si="750"/>
        <v>0</v>
      </c>
      <c r="S125" s="312">
        <f t="shared" si="751"/>
        <v>0</v>
      </c>
      <c r="T125" s="105">
        <f t="shared" si="773"/>
        <v>0</v>
      </c>
      <c r="U125" s="108">
        <f t="shared" si="774"/>
        <v>0</v>
      </c>
      <c r="V125" s="102">
        <f t="shared" si="762"/>
        <v>0</v>
      </c>
      <c r="W125" s="103">
        <v>0</v>
      </c>
      <c r="X125" s="104">
        <v>0</v>
      </c>
      <c r="Y125" s="105">
        <f t="shared" si="775"/>
        <v>0</v>
      </c>
      <c r="Z125" s="312">
        <v>0</v>
      </c>
      <c r="AA125" s="107">
        <f t="shared" si="776"/>
        <v>0</v>
      </c>
      <c r="AB125" s="312">
        <v>0</v>
      </c>
      <c r="AC125" s="105">
        <f t="shared" si="777"/>
        <v>0</v>
      </c>
      <c r="AD125" s="108">
        <f t="shared" si="778"/>
        <v>0</v>
      </c>
      <c r="AE125" s="102">
        <f t="shared" si="779"/>
        <v>0</v>
      </c>
      <c r="AF125" s="103">
        <v>0</v>
      </c>
      <c r="AG125" s="104">
        <f t="shared" si="752"/>
        <v>0</v>
      </c>
      <c r="AH125" s="105">
        <f t="shared" si="753"/>
        <v>0</v>
      </c>
      <c r="AI125" s="186">
        <f t="shared" si="754"/>
        <v>0</v>
      </c>
      <c r="AJ125" s="107">
        <f t="shared" si="755"/>
        <v>0</v>
      </c>
      <c r="AK125" s="186">
        <f t="shared" si="756"/>
        <v>0</v>
      </c>
      <c r="AL125" s="105">
        <f t="shared" si="780"/>
        <v>0</v>
      </c>
      <c r="AM125" s="108">
        <f t="shared" si="781"/>
        <v>0</v>
      </c>
    </row>
    <row r="126" spans="1:39" s="98" customFormat="1" ht="33.75" customHeight="1">
      <c r="A126" s="392"/>
      <c r="B126" s="100" t="s">
        <v>251</v>
      </c>
      <c r="C126" s="101" t="s">
        <v>252</v>
      </c>
      <c r="D126" s="102">
        <f t="shared" ref="D126:D128" si="782">E126/744</f>
        <v>0</v>
      </c>
      <c r="E126" s="103"/>
      <c r="F126" s="104">
        <v>0</v>
      </c>
      <c r="G126" s="105">
        <f t="shared" si="768"/>
        <v>0</v>
      </c>
      <c r="H126" s="312">
        <v>0</v>
      </c>
      <c r="I126" s="107">
        <f t="shared" si="769"/>
        <v>0</v>
      </c>
      <c r="J126" s="102">
        <v>0</v>
      </c>
      <c r="K126" s="105">
        <f t="shared" si="770"/>
        <v>0</v>
      </c>
      <c r="L126" s="108">
        <f t="shared" si="771"/>
        <v>0</v>
      </c>
      <c r="M126" s="102">
        <f t="shared" si="772"/>
        <v>0</v>
      </c>
      <c r="N126" s="103">
        <v>0</v>
      </c>
      <c r="O126" s="104">
        <f t="shared" si="747"/>
        <v>0</v>
      </c>
      <c r="P126" s="105">
        <f t="shared" si="748"/>
        <v>0</v>
      </c>
      <c r="Q126" s="312">
        <f t="shared" si="749"/>
        <v>0</v>
      </c>
      <c r="R126" s="107">
        <f t="shared" si="750"/>
        <v>0</v>
      </c>
      <c r="S126" s="312">
        <f t="shared" si="751"/>
        <v>0</v>
      </c>
      <c r="T126" s="105">
        <f t="shared" si="773"/>
        <v>0</v>
      </c>
      <c r="U126" s="108">
        <f t="shared" si="774"/>
        <v>0</v>
      </c>
      <c r="V126" s="102">
        <f t="shared" si="762"/>
        <v>0</v>
      </c>
      <c r="W126" s="103">
        <v>0</v>
      </c>
      <c r="X126" s="104">
        <v>0</v>
      </c>
      <c r="Y126" s="105">
        <f t="shared" si="775"/>
        <v>0</v>
      </c>
      <c r="Z126" s="312">
        <v>0</v>
      </c>
      <c r="AA126" s="107">
        <f t="shared" si="776"/>
        <v>0</v>
      </c>
      <c r="AB126" s="312">
        <v>0</v>
      </c>
      <c r="AC126" s="105">
        <f t="shared" si="777"/>
        <v>0</v>
      </c>
      <c r="AD126" s="108">
        <f t="shared" si="778"/>
        <v>0</v>
      </c>
      <c r="AE126" s="102">
        <f t="shared" si="779"/>
        <v>0</v>
      </c>
      <c r="AF126" s="103">
        <v>0</v>
      </c>
      <c r="AG126" s="104">
        <f t="shared" si="752"/>
        <v>0</v>
      </c>
      <c r="AH126" s="105">
        <f t="shared" si="753"/>
        <v>0</v>
      </c>
      <c r="AI126" s="195">
        <f t="shared" si="754"/>
        <v>0</v>
      </c>
      <c r="AJ126" s="107">
        <f t="shared" si="755"/>
        <v>0</v>
      </c>
      <c r="AK126" s="195">
        <f t="shared" si="756"/>
        <v>0</v>
      </c>
      <c r="AL126" s="105">
        <f t="shared" si="780"/>
        <v>0</v>
      </c>
      <c r="AM126" s="108">
        <f t="shared" si="781"/>
        <v>0</v>
      </c>
    </row>
    <row r="127" spans="1:39" s="98" customFormat="1" ht="33.75" customHeight="1">
      <c r="A127" s="392"/>
      <c r="B127" s="100" t="s">
        <v>254</v>
      </c>
      <c r="C127" s="101" t="s">
        <v>261</v>
      </c>
      <c r="D127" s="102">
        <f t="shared" si="782"/>
        <v>0</v>
      </c>
      <c r="E127" s="103">
        <v>0</v>
      </c>
      <c r="F127" s="104">
        <v>0</v>
      </c>
      <c r="G127" s="105">
        <f t="shared" si="768"/>
        <v>0</v>
      </c>
      <c r="H127" s="312">
        <v>0</v>
      </c>
      <c r="I127" s="107">
        <f t="shared" si="769"/>
        <v>0</v>
      </c>
      <c r="J127" s="141">
        <v>0</v>
      </c>
      <c r="K127" s="105">
        <f t="shared" si="770"/>
        <v>0</v>
      </c>
      <c r="L127" s="108">
        <f t="shared" si="771"/>
        <v>0</v>
      </c>
      <c r="M127" s="102">
        <f t="shared" si="772"/>
        <v>0</v>
      </c>
      <c r="N127" s="103">
        <v>0</v>
      </c>
      <c r="O127" s="104">
        <f t="shared" si="747"/>
        <v>0</v>
      </c>
      <c r="P127" s="105">
        <f t="shared" si="748"/>
        <v>0</v>
      </c>
      <c r="Q127" s="312">
        <f t="shared" si="749"/>
        <v>0</v>
      </c>
      <c r="R127" s="107">
        <f t="shared" si="750"/>
        <v>0</v>
      </c>
      <c r="S127" s="312">
        <f t="shared" si="751"/>
        <v>0</v>
      </c>
      <c r="T127" s="105">
        <f t="shared" si="773"/>
        <v>0</v>
      </c>
      <c r="U127" s="108">
        <f t="shared" si="774"/>
        <v>0</v>
      </c>
      <c r="V127" s="102">
        <f t="shared" si="762"/>
        <v>1.7271505376344085</v>
      </c>
      <c r="W127" s="103">
        <v>1285</v>
      </c>
      <c r="X127" s="104">
        <v>0</v>
      </c>
      <c r="Y127" s="105">
        <f t="shared" si="775"/>
        <v>0</v>
      </c>
      <c r="Z127" s="312">
        <v>0</v>
      </c>
      <c r="AA127" s="107">
        <f t="shared" si="776"/>
        <v>0</v>
      </c>
      <c r="AB127" s="312">
        <v>0</v>
      </c>
      <c r="AC127" s="105">
        <f t="shared" si="777"/>
        <v>0</v>
      </c>
      <c r="AD127" s="108">
        <f t="shared" si="778"/>
        <v>0</v>
      </c>
      <c r="AE127" s="102">
        <f t="shared" si="779"/>
        <v>0</v>
      </c>
      <c r="AF127" s="103">
        <v>0</v>
      </c>
      <c r="AG127" s="104">
        <f t="shared" si="752"/>
        <v>0</v>
      </c>
      <c r="AH127" s="105">
        <f t="shared" si="753"/>
        <v>0</v>
      </c>
      <c r="AI127" s="228">
        <f t="shared" si="754"/>
        <v>0</v>
      </c>
      <c r="AJ127" s="107">
        <f t="shared" si="755"/>
        <v>0</v>
      </c>
      <c r="AK127" s="228">
        <f t="shared" si="756"/>
        <v>0</v>
      </c>
      <c r="AL127" s="105">
        <f t="shared" si="780"/>
        <v>0</v>
      </c>
      <c r="AM127" s="108">
        <f t="shared" si="781"/>
        <v>0</v>
      </c>
    </row>
    <row r="128" spans="1:39" s="98" customFormat="1" ht="33.75" customHeight="1">
      <c r="A128" s="392"/>
      <c r="B128" s="100" t="s">
        <v>260</v>
      </c>
      <c r="C128" s="101" t="s">
        <v>290</v>
      </c>
      <c r="D128" s="102">
        <f t="shared" si="782"/>
        <v>0.1574233870967742</v>
      </c>
      <c r="E128" s="103">
        <v>117.123</v>
      </c>
      <c r="F128" s="104">
        <v>0</v>
      </c>
      <c r="G128" s="105">
        <f t="shared" si="768"/>
        <v>0</v>
      </c>
      <c r="H128" s="312">
        <v>0</v>
      </c>
      <c r="I128" s="107">
        <f t="shared" si="769"/>
        <v>0</v>
      </c>
      <c r="J128" s="102">
        <v>0</v>
      </c>
      <c r="K128" s="105">
        <f t="shared" si="770"/>
        <v>0</v>
      </c>
      <c r="L128" s="108">
        <f t="shared" si="771"/>
        <v>0</v>
      </c>
      <c r="M128" s="102">
        <f t="shared" si="772"/>
        <v>0</v>
      </c>
      <c r="N128" s="103">
        <v>0</v>
      </c>
      <c r="O128" s="104">
        <f t="shared" ref="O128" si="783">F128</f>
        <v>0</v>
      </c>
      <c r="P128" s="105">
        <f t="shared" ref="P128" si="784">O128*M128/1000</f>
        <v>0</v>
      </c>
      <c r="Q128" s="312">
        <f t="shared" ref="Q128" si="785">H128</f>
        <v>0</v>
      </c>
      <c r="R128" s="107">
        <f t="shared" ref="R128" si="786">N128*Q128/1000</f>
        <v>0</v>
      </c>
      <c r="S128" s="312">
        <f t="shared" ref="S128" si="787">J128</f>
        <v>0</v>
      </c>
      <c r="T128" s="105">
        <f t="shared" si="773"/>
        <v>0</v>
      </c>
      <c r="U128" s="108">
        <f t="shared" si="774"/>
        <v>0</v>
      </c>
      <c r="V128" s="102">
        <f t="shared" si="762"/>
        <v>0</v>
      </c>
      <c r="W128" s="103">
        <v>0</v>
      </c>
      <c r="X128" s="104">
        <v>0</v>
      </c>
      <c r="Y128" s="105">
        <f t="shared" si="775"/>
        <v>0</v>
      </c>
      <c r="Z128" s="312">
        <v>0</v>
      </c>
      <c r="AA128" s="107">
        <f t="shared" si="776"/>
        <v>0</v>
      </c>
      <c r="AB128" s="312">
        <v>0</v>
      </c>
      <c r="AC128" s="105">
        <f t="shared" si="777"/>
        <v>0</v>
      </c>
      <c r="AD128" s="108">
        <f t="shared" si="778"/>
        <v>0</v>
      </c>
      <c r="AE128" s="102">
        <f t="shared" si="779"/>
        <v>0</v>
      </c>
      <c r="AF128" s="103">
        <v>0</v>
      </c>
      <c r="AG128" s="104">
        <f t="shared" ref="AG128" si="788">X128</f>
        <v>0</v>
      </c>
      <c r="AH128" s="105">
        <f t="shared" ref="AH128" si="789">AG128*AE128/1000</f>
        <v>0</v>
      </c>
      <c r="AI128" s="282">
        <f t="shared" ref="AI128" si="790">Z128</f>
        <v>0</v>
      </c>
      <c r="AJ128" s="107">
        <f t="shared" ref="AJ128" si="791">AF128*AI128/1000</f>
        <v>0</v>
      </c>
      <c r="AK128" s="282">
        <f t="shared" ref="AK128" si="792">AB128</f>
        <v>0</v>
      </c>
      <c r="AL128" s="105">
        <f t="shared" si="780"/>
        <v>0</v>
      </c>
      <c r="AM128" s="108">
        <f t="shared" si="781"/>
        <v>0</v>
      </c>
    </row>
    <row r="129" spans="1:39" s="98" customFormat="1" ht="33.75" customHeight="1">
      <c r="A129" s="393"/>
      <c r="B129" s="100" t="s">
        <v>187</v>
      </c>
      <c r="C129" s="101" t="s">
        <v>291</v>
      </c>
      <c r="D129" s="102">
        <f t="shared" si="743"/>
        <v>1.8842741935483871E-2</v>
      </c>
      <c r="E129" s="103">
        <v>14.019</v>
      </c>
      <c r="F129" s="104">
        <v>0</v>
      </c>
      <c r="G129" s="105">
        <f t="shared" si="757"/>
        <v>0</v>
      </c>
      <c r="H129" s="312">
        <v>0</v>
      </c>
      <c r="I129" s="107">
        <f t="shared" si="758"/>
        <v>0</v>
      </c>
      <c r="J129" s="102">
        <v>0</v>
      </c>
      <c r="K129" s="105">
        <f t="shared" si="770"/>
        <v>0</v>
      </c>
      <c r="L129" s="108">
        <f t="shared" si="745"/>
        <v>0</v>
      </c>
      <c r="M129" s="102">
        <f t="shared" ref="M129" si="793">N129/744</f>
        <v>0</v>
      </c>
      <c r="N129" s="103">
        <v>0</v>
      </c>
      <c r="O129" s="104">
        <f t="shared" si="747"/>
        <v>0</v>
      </c>
      <c r="P129" s="105">
        <f t="shared" si="748"/>
        <v>0</v>
      </c>
      <c r="Q129" s="312">
        <f t="shared" si="749"/>
        <v>0</v>
      </c>
      <c r="R129" s="107">
        <f t="shared" si="750"/>
        <v>0</v>
      </c>
      <c r="S129" s="312">
        <f t="shared" si="751"/>
        <v>0</v>
      </c>
      <c r="T129" s="105">
        <f t="shared" si="760"/>
        <v>0</v>
      </c>
      <c r="U129" s="108">
        <f t="shared" si="761"/>
        <v>0</v>
      </c>
      <c r="V129" s="102">
        <f t="shared" ref="V129" si="794">W129/744</f>
        <v>0.34019354838709681</v>
      </c>
      <c r="W129" s="103">
        <v>253.10400000000001</v>
      </c>
      <c r="X129" s="104">
        <v>0</v>
      </c>
      <c r="Y129" s="105">
        <f t="shared" si="763"/>
        <v>0</v>
      </c>
      <c r="Z129" s="312">
        <v>0</v>
      </c>
      <c r="AA129" s="107">
        <f t="shared" si="764"/>
        <v>0</v>
      </c>
      <c r="AB129" s="312">
        <v>0</v>
      </c>
      <c r="AC129" s="105">
        <f t="shared" si="434"/>
        <v>0</v>
      </c>
      <c r="AD129" s="108">
        <f t="shared" si="418"/>
        <v>0</v>
      </c>
      <c r="AE129" s="102">
        <f t="shared" ref="AE129" si="795">AF129/744</f>
        <v>0</v>
      </c>
      <c r="AF129" s="103">
        <v>0</v>
      </c>
      <c r="AG129" s="104">
        <f t="shared" si="752"/>
        <v>0</v>
      </c>
      <c r="AH129" s="105">
        <f t="shared" si="753"/>
        <v>0</v>
      </c>
      <c r="AI129" s="106">
        <f t="shared" si="754"/>
        <v>0</v>
      </c>
      <c r="AJ129" s="107">
        <f t="shared" si="755"/>
        <v>0</v>
      </c>
      <c r="AK129" s="106">
        <f t="shared" si="756"/>
        <v>0</v>
      </c>
      <c r="AL129" s="105">
        <f t="shared" si="766"/>
        <v>0</v>
      </c>
      <c r="AM129" s="108">
        <f t="shared" si="767"/>
        <v>0</v>
      </c>
    </row>
    <row r="130" spans="1:39" s="98" customFormat="1" ht="33.75" customHeight="1">
      <c r="A130" s="391" t="s">
        <v>202</v>
      </c>
      <c r="B130" s="100" t="s">
        <v>154</v>
      </c>
      <c r="C130" s="101" t="s">
        <v>255</v>
      </c>
      <c r="D130" s="109">
        <f>(D76+D85+D94+D103+D112+D121)/6</f>
        <v>1.1365378957586618</v>
      </c>
      <c r="E130" s="109">
        <f t="shared" ref="E130:E136" si="796">(E76+E85+E94+E103+E112+E121)</f>
        <v>5013.5990000000002</v>
      </c>
      <c r="F130" s="109">
        <f t="shared" ref="F130:U132" si="797">F112+F120+F121+F129</f>
        <v>0</v>
      </c>
      <c r="G130" s="109">
        <f t="shared" si="797"/>
        <v>0</v>
      </c>
      <c r="H130" s="109">
        <f t="shared" si="797"/>
        <v>0</v>
      </c>
      <c r="I130" s="109">
        <f t="shared" si="797"/>
        <v>0</v>
      </c>
      <c r="J130" s="109">
        <f t="shared" si="797"/>
        <v>0</v>
      </c>
      <c r="K130" s="109">
        <f t="shared" si="797"/>
        <v>0</v>
      </c>
      <c r="L130" s="109">
        <f t="shared" si="797"/>
        <v>0</v>
      </c>
      <c r="M130" s="109">
        <f t="shared" si="797"/>
        <v>0</v>
      </c>
      <c r="N130" s="109">
        <f t="shared" si="797"/>
        <v>0</v>
      </c>
      <c r="O130" s="109">
        <f t="shared" si="797"/>
        <v>0</v>
      </c>
      <c r="P130" s="109">
        <f t="shared" si="797"/>
        <v>0</v>
      </c>
      <c r="Q130" s="109">
        <f t="shared" si="797"/>
        <v>0</v>
      </c>
      <c r="R130" s="109">
        <f t="shared" si="797"/>
        <v>0</v>
      </c>
      <c r="S130" s="109">
        <f t="shared" si="797"/>
        <v>0</v>
      </c>
      <c r="T130" s="109">
        <f t="shared" si="797"/>
        <v>0</v>
      </c>
      <c r="U130" s="109">
        <f t="shared" si="797"/>
        <v>0</v>
      </c>
      <c r="V130" s="109">
        <f t="shared" ref="V130:V136" si="798">(V76+V85+V94+V103+V112+V121)/6</f>
        <v>1.0769824746117085</v>
      </c>
      <c r="W130" s="109">
        <f t="shared" ref="W130:W135" si="799">W76+W85+W94+W103+W112+W121</f>
        <v>4751.3259999999991</v>
      </c>
      <c r="X130" s="109">
        <f t="shared" ref="X130:AA132" si="800">X112+X120+X121+X129</f>
        <v>0</v>
      </c>
      <c r="Y130" s="109">
        <f t="shared" si="800"/>
        <v>0</v>
      </c>
      <c r="Z130" s="109">
        <f t="shared" si="800"/>
        <v>0</v>
      </c>
      <c r="AA130" s="109">
        <f t="shared" si="800"/>
        <v>0</v>
      </c>
      <c r="AB130" s="109">
        <v>0</v>
      </c>
      <c r="AC130" s="109">
        <f t="shared" ref="AC130:AC136" si="801">(AC76+AC85+AC94+AC103+AC112+AC121)</f>
        <v>22873.59606</v>
      </c>
      <c r="AD130" s="108">
        <f t="shared" si="418"/>
        <v>22873.59606</v>
      </c>
      <c r="AE130" s="109">
        <f>(AE76+AE85+AE94+AE103+AE112+AE121)/6</f>
        <v>0</v>
      </c>
      <c r="AF130" s="109">
        <f>(AF76+AF85+AF94+AF103+AF112+AF121)</f>
        <v>0</v>
      </c>
      <c r="AG130" s="109">
        <v>0</v>
      </c>
      <c r="AH130" s="109">
        <f>(AH76+AH85+AH94+AH103+AH112+AH121)</f>
        <v>0</v>
      </c>
      <c r="AI130" s="109">
        <v>0</v>
      </c>
      <c r="AJ130" s="109">
        <f>(AJ76+AJ85+AJ94+AJ103+AJ112+AJ121)</f>
        <v>0</v>
      </c>
      <c r="AK130" s="109">
        <v>0</v>
      </c>
      <c r="AL130" s="109">
        <f>(AL76+AL85+AL94+AL103+AL112+AL121)</f>
        <v>0</v>
      </c>
      <c r="AM130" s="109">
        <f>(AM76+AM85+AM94+AM103+AM112+AM121)</f>
        <v>0</v>
      </c>
    </row>
    <row r="131" spans="1:39" s="98" customFormat="1" ht="33.75" customHeight="1">
      <c r="A131" s="394"/>
      <c r="B131" s="100" t="s">
        <v>143</v>
      </c>
      <c r="C131" s="101" t="s">
        <v>141</v>
      </c>
      <c r="D131" s="109">
        <f>(D77+D86+D95+D104+D113+D122)/6</f>
        <v>0</v>
      </c>
      <c r="E131" s="109">
        <f t="shared" si="796"/>
        <v>0</v>
      </c>
      <c r="F131" s="109">
        <f t="shared" si="797"/>
        <v>0</v>
      </c>
      <c r="G131" s="109">
        <f t="shared" si="797"/>
        <v>0</v>
      </c>
      <c r="H131" s="109">
        <f t="shared" si="797"/>
        <v>0</v>
      </c>
      <c r="I131" s="109">
        <f t="shared" si="797"/>
        <v>0</v>
      </c>
      <c r="J131" s="109">
        <f t="shared" si="797"/>
        <v>0</v>
      </c>
      <c r="K131" s="109">
        <f t="shared" si="797"/>
        <v>0</v>
      </c>
      <c r="L131" s="109">
        <f t="shared" si="797"/>
        <v>0</v>
      </c>
      <c r="M131" s="109">
        <f t="shared" si="797"/>
        <v>0</v>
      </c>
      <c r="N131" s="109">
        <f t="shared" si="797"/>
        <v>0</v>
      </c>
      <c r="O131" s="109">
        <f t="shared" si="797"/>
        <v>0</v>
      </c>
      <c r="P131" s="109">
        <f t="shared" si="797"/>
        <v>0</v>
      </c>
      <c r="Q131" s="109">
        <f t="shared" si="797"/>
        <v>0</v>
      </c>
      <c r="R131" s="109">
        <f t="shared" si="797"/>
        <v>0</v>
      </c>
      <c r="S131" s="109">
        <f t="shared" si="797"/>
        <v>0</v>
      </c>
      <c r="T131" s="109">
        <f t="shared" si="797"/>
        <v>0</v>
      </c>
      <c r="U131" s="109">
        <f t="shared" si="797"/>
        <v>0</v>
      </c>
      <c r="V131" s="109">
        <f t="shared" si="798"/>
        <v>0</v>
      </c>
      <c r="W131" s="109">
        <f t="shared" si="799"/>
        <v>0</v>
      </c>
      <c r="X131" s="109">
        <f t="shared" si="800"/>
        <v>0</v>
      </c>
      <c r="Y131" s="109">
        <f t="shared" si="800"/>
        <v>0</v>
      </c>
      <c r="Z131" s="109">
        <f t="shared" si="800"/>
        <v>0</v>
      </c>
      <c r="AA131" s="109">
        <f t="shared" si="800"/>
        <v>0</v>
      </c>
      <c r="AB131" s="109">
        <v>0</v>
      </c>
      <c r="AC131" s="109">
        <f t="shared" si="801"/>
        <v>0</v>
      </c>
      <c r="AD131" s="108">
        <f t="shared" si="418"/>
        <v>0</v>
      </c>
      <c r="AE131" s="109">
        <f>(AE77+AE86+AE95+AE104+AE113+AE122)/6</f>
        <v>0</v>
      </c>
      <c r="AF131" s="109">
        <f>(AF77+AF86+AF95+AF104+AF113+AF122)</f>
        <v>0</v>
      </c>
      <c r="AG131" s="109">
        <v>0</v>
      </c>
      <c r="AH131" s="109">
        <f>(AH77+AH86+AH95+AH104+AH113+AH122)</f>
        <v>0</v>
      </c>
      <c r="AI131" s="109">
        <v>0</v>
      </c>
      <c r="AJ131" s="109">
        <f>(AJ77+AJ86+AJ95+AJ104+AJ113+AJ122)</f>
        <v>0</v>
      </c>
      <c r="AK131" s="109">
        <v>0</v>
      </c>
      <c r="AL131" s="109">
        <f>(AL77+AL86+AL95+AL104+AL113+AL122)</f>
        <v>0</v>
      </c>
      <c r="AM131" s="109">
        <f>(AM77+AM86+AM95+AM104+AM113+AM122)</f>
        <v>0</v>
      </c>
    </row>
    <row r="132" spans="1:39" s="98" customFormat="1" ht="33.75" customHeight="1">
      <c r="A132" s="394"/>
      <c r="B132" s="100" t="s">
        <v>144</v>
      </c>
      <c r="C132" s="101" t="s">
        <v>142</v>
      </c>
      <c r="D132" s="109">
        <f>(D78+D87+D96+D105+D114+D123)/6+0.001</f>
        <v>0.12332780764635605</v>
      </c>
      <c r="E132" s="109">
        <f t="shared" si="796"/>
        <v>537.66399999999999</v>
      </c>
      <c r="F132" s="109">
        <f t="shared" si="797"/>
        <v>0</v>
      </c>
      <c r="G132" s="109">
        <f t="shared" si="797"/>
        <v>0</v>
      </c>
      <c r="H132" s="109">
        <f t="shared" si="797"/>
        <v>0</v>
      </c>
      <c r="I132" s="109">
        <f t="shared" si="797"/>
        <v>0</v>
      </c>
      <c r="J132" s="109">
        <f t="shared" si="797"/>
        <v>0</v>
      </c>
      <c r="K132" s="109">
        <f t="shared" si="797"/>
        <v>0</v>
      </c>
      <c r="L132" s="109">
        <f t="shared" si="797"/>
        <v>0</v>
      </c>
      <c r="M132" s="109">
        <f t="shared" si="797"/>
        <v>0</v>
      </c>
      <c r="N132" s="109">
        <f t="shared" si="797"/>
        <v>0</v>
      </c>
      <c r="O132" s="109">
        <f t="shared" si="797"/>
        <v>0</v>
      </c>
      <c r="P132" s="109">
        <f t="shared" si="797"/>
        <v>0</v>
      </c>
      <c r="Q132" s="109">
        <f t="shared" si="797"/>
        <v>0</v>
      </c>
      <c r="R132" s="109">
        <f t="shared" si="797"/>
        <v>0</v>
      </c>
      <c r="S132" s="109">
        <f t="shared" si="797"/>
        <v>0</v>
      </c>
      <c r="T132" s="109">
        <f t="shared" si="797"/>
        <v>0</v>
      </c>
      <c r="U132" s="109">
        <f t="shared" si="797"/>
        <v>0</v>
      </c>
      <c r="V132" s="109">
        <f t="shared" si="798"/>
        <v>0</v>
      </c>
      <c r="W132" s="109">
        <f t="shared" si="799"/>
        <v>0</v>
      </c>
      <c r="X132" s="109">
        <f t="shared" si="800"/>
        <v>0</v>
      </c>
      <c r="Y132" s="109">
        <f t="shared" si="800"/>
        <v>0</v>
      </c>
      <c r="Z132" s="109">
        <f t="shared" si="800"/>
        <v>0</v>
      </c>
      <c r="AA132" s="109">
        <f t="shared" si="800"/>
        <v>0</v>
      </c>
      <c r="AB132" s="109">
        <v>0</v>
      </c>
      <c r="AC132" s="109">
        <f t="shared" si="801"/>
        <v>0</v>
      </c>
      <c r="AD132" s="108">
        <f t="shared" si="418"/>
        <v>0</v>
      </c>
      <c r="AE132" s="102">
        <f t="shared" ref="AE132" si="802">AF132/672</f>
        <v>0</v>
      </c>
      <c r="AF132" s="103">
        <v>0</v>
      </c>
      <c r="AG132" s="104">
        <f>X132</f>
        <v>0</v>
      </c>
      <c r="AH132" s="105">
        <f>AG132*AE132/1000</f>
        <v>0</v>
      </c>
      <c r="AI132" s="106">
        <f>Z132</f>
        <v>0</v>
      </c>
      <c r="AJ132" s="107">
        <f>AF132*AI132/1000</f>
        <v>0</v>
      </c>
      <c r="AK132" s="106">
        <f>AB132</f>
        <v>0</v>
      </c>
      <c r="AL132" s="105">
        <f t="shared" ref="AL132:AL138" si="803">ROUND((AK132*AF132)*1.18,2)/1000</f>
        <v>0</v>
      </c>
      <c r="AM132" s="108">
        <f t="shared" ref="AM132:AM138" si="804">AL132</f>
        <v>0</v>
      </c>
    </row>
    <row r="133" spans="1:39" s="98" customFormat="1" ht="33.75" customHeight="1">
      <c r="A133" s="394"/>
      <c r="B133" s="100" t="s">
        <v>145</v>
      </c>
      <c r="C133" s="101" t="s">
        <v>204</v>
      </c>
      <c r="D133" s="109">
        <f t="shared" ref="D133" si="805">(D79+D88+D97+D106+D115+D124)/6</f>
        <v>1.0359209378733574</v>
      </c>
      <c r="E133" s="109">
        <f t="shared" si="796"/>
        <v>4575.3590000000004</v>
      </c>
      <c r="F133" s="109">
        <f t="shared" ref="F133:U133" si="806">F115+F122+F124+F131</f>
        <v>0</v>
      </c>
      <c r="G133" s="109">
        <f t="shared" si="806"/>
        <v>0</v>
      </c>
      <c r="H133" s="109">
        <f t="shared" si="806"/>
        <v>0</v>
      </c>
      <c r="I133" s="109">
        <f t="shared" si="806"/>
        <v>0</v>
      </c>
      <c r="J133" s="109">
        <f t="shared" si="806"/>
        <v>0</v>
      </c>
      <c r="K133" s="109">
        <f t="shared" si="806"/>
        <v>0</v>
      </c>
      <c r="L133" s="109">
        <f t="shared" si="806"/>
        <v>0</v>
      </c>
      <c r="M133" s="109">
        <f t="shared" si="806"/>
        <v>0</v>
      </c>
      <c r="N133" s="109">
        <f t="shared" si="806"/>
        <v>0</v>
      </c>
      <c r="O133" s="109">
        <f t="shared" si="806"/>
        <v>0</v>
      </c>
      <c r="P133" s="109">
        <f t="shared" si="806"/>
        <v>0</v>
      </c>
      <c r="Q133" s="109">
        <f t="shared" si="806"/>
        <v>0</v>
      </c>
      <c r="R133" s="109">
        <f t="shared" si="806"/>
        <v>0</v>
      </c>
      <c r="S133" s="109">
        <f t="shared" si="806"/>
        <v>0</v>
      </c>
      <c r="T133" s="109">
        <f t="shared" si="806"/>
        <v>0</v>
      </c>
      <c r="U133" s="109">
        <f t="shared" si="806"/>
        <v>0</v>
      </c>
      <c r="V133" s="109">
        <f>(V79+V88+V97+V106+V115+V124)/6-0.001</f>
        <v>2.5939526135005977</v>
      </c>
      <c r="W133" s="109">
        <f t="shared" si="799"/>
        <v>11451.720000000001</v>
      </c>
      <c r="X133" s="109">
        <f>X115+X122+X124+X131</f>
        <v>0</v>
      </c>
      <c r="Y133" s="109">
        <f>Y115+Y122+Y124+Y131</f>
        <v>0</v>
      </c>
      <c r="Z133" s="109">
        <f>Z115+Z122+Z124+Z131</f>
        <v>0</v>
      </c>
      <c r="AA133" s="109">
        <f>AA115+AA122+AA124+AA131</f>
        <v>0</v>
      </c>
      <c r="AB133" s="109">
        <v>0</v>
      </c>
      <c r="AC133" s="109">
        <f t="shared" si="801"/>
        <v>0</v>
      </c>
      <c r="AD133" s="108">
        <f t="shared" ref="AD133:AD135" si="807">AC133</f>
        <v>0</v>
      </c>
      <c r="AE133" s="102">
        <f t="shared" ref="AE133:AE137" si="808">AF133/744</f>
        <v>0</v>
      </c>
      <c r="AF133" s="103">
        <v>0</v>
      </c>
      <c r="AG133" s="104">
        <f>X133</f>
        <v>0</v>
      </c>
      <c r="AH133" s="105">
        <f>AG133*AE133/1000</f>
        <v>0</v>
      </c>
      <c r="AI133" s="170">
        <f>Z133</f>
        <v>0</v>
      </c>
      <c r="AJ133" s="107">
        <f>AF133*AI133/1000</f>
        <v>0</v>
      </c>
      <c r="AK133" s="170">
        <f>AB133</f>
        <v>0</v>
      </c>
      <c r="AL133" s="105">
        <f t="shared" ref="AL133:AL137" si="809">ROUND((AK133*AF133)*1.18,2)/1000</f>
        <v>0</v>
      </c>
      <c r="AM133" s="108">
        <f t="shared" ref="AM133:AM137" si="810">AL133</f>
        <v>0</v>
      </c>
    </row>
    <row r="134" spans="1:39" s="98" customFormat="1" ht="33.75" customHeight="1">
      <c r="A134" s="394"/>
      <c r="B134" s="100" t="s">
        <v>243</v>
      </c>
      <c r="C134" s="101" t="s">
        <v>244</v>
      </c>
      <c r="D134" s="109">
        <f>(D80+D89+D98+D107+D116+D125)/6+0.001</f>
        <v>3.5168951612903232E-2</v>
      </c>
      <c r="E134" s="109">
        <f t="shared" si="796"/>
        <v>150.852</v>
      </c>
      <c r="F134" s="109">
        <f t="shared" ref="F134:U134" si="811">F116+F122+F125+F131</f>
        <v>0</v>
      </c>
      <c r="G134" s="109">
        <f t="shared" si="811"/>
        <v>0</v>
      </c>
      <c r="H134" s="109">
        <f t="shared" si="811"/>
        <v>0</v>
      </c>
      <c r="I134" s="109">
        <f t="shared" si="811"/>
        <v>0</v>
      </c>
      <c r="J134" s="109">
        <f t="shared" si="811"/>
        <v>0</v>
      </c>
      <c r="K134" s="109">
        <f t="shared" si="811"/>
        <v>0</v>
      </c>
      <c r="L134" s="109">
        <f t="shared" si="811"/>
        <v>0</v>
      </c>
      <c r="M134" s="109">
        <f t="shared" si="811"/>
        <v>0</v>
      </c>
      <c r="N134" s="109">
        <f t="shared" si="811"/>
        <v>0</v>
      </c>
      <c r="O134" s="109">
        <f t="shared" si="811"/>
        <v>0</v>
      </c>
      <c r="P134" s="109">
        <f t="shared" si="811"/>
        <v>0</v>
      </c>
      <c r="Q134" s="109">
        <f t="shared" si="811"/>
        <v>0</v>
      </c>
      <c r="R134" s="109">
        <f t="shared" si="811"/>
        <v>0</v>
      </c>
      <c r="S134" s="109">
        <f t="shared" si="811"/>
        <v>0</v>
      </c>
      <c r="T134" s="109">
        <f t="shared" si="811"/>
        <v>0</v>
      </c>
      <c r="U134" s="109">
        <f t="shared" si="811"/>
        <v>0</v>
      </c>
      <c r="V134" s="109">
        <f t="shared" si="798"/>
        <v>0</v>
      </c>
      <c r="W134" s="109">
        <f t="shared" si="799"/>
        <v>0</v>
      </c>
      <c r="X134" s="109">
        <f>X116+X122+X125+X131</f>
        <v>0</v>
      </c>
      <c r="Y134" s="109">
        <f>Y116+Y122+Y125+Y131</f>
        <v>0</v>
      </c>
      <c r="Z134" s="109">
        <f>Z116+Z122+Z125+Z131</f>
        <v>0</v>
      </c>
      <c r="AA134" s="109">
        <f>AA116+AA122+AA125+AA131</f>
        <v>0</v>
      </c>
      <c r="AB134" s="109">
        <v>0</v>
      </c>
      <c r="AC134" s="109">
        <f t="shared" si="801"/>
        <v>0</v>
      </c>
      <c r="AD134" s="108">
        <f t="shared" si="807"/>
        <v>0</v>
      </c>
      <c r="AE134" s="102">
        <f t="shared" si="808"/>
        <v>0</v>
      </c>
      <c r="AF134" s="103">
        <v>0</v>
      </c>
      <c r="AG134" s="104">
        <f>X134</f>
        <v>0</v>
      </c>
      <c r="AH134" s="105">
        <f>AG134*AE134/1000</f>
        <v>0</v>
      </c>
      <c r="AI134" s="186">
        <f>Z134</f>
        <v>0</v>
      </c>
      <c r="AJ134" s="107">
        <f>AF134*AI134/1000</f>
        <v>0</v>
      </c>
      <c r="AK134" s="186">
        <f>AB134</f>
        <v>0</v>
      </c>
      <c r="AL134" s="105">
        <f t="shared" si="809"/>
        <v>0</v>
      </c>
      <c r="AM134" s="108">
        <f t="shared" si="810"/>
        <v>0</v>
      </c>
    </row>
    <row r="135" spans="1:39" s="98" customFormat="1" ht="33.75" customHeight="1">
      <c r="A135" s="394"/>
      <c r="B135" s="100" t="s">
        <v>251</v>
      </c>
      <c r="C135" s="101" t="s">
        <v>252</v>
      </c>
      <c r="D135" s="109">
        <f>(D81+D90+D99+D108+D117+D126)/6</f>
        <v>0</v>
      </c>
      <c r="E135" s="109">
        <f t="shared" si="796"/>
        <v>0</v>
      </c>
      <c r="F135" s="109">
        <f t="shared" ref="F135:U135" si="812">F117+F122+F126+F131</f>
        <v>0</v>
      </c>
      <c r="G135" s="109">
        <f t="shared" si="812"/>
        <v>0</v>
      </c>
      <c r="H135" s="109">
        <f t="shared" si="812"/>
        <v>0</v>
      </c>
      <c r="I135" s="109">
        <f t="shared" si="812"/>
        <v>0</v>
      </c>
      <c r="J135" s="109">
        <f t="shared" si="812"/>
        <v>0</v>
      </c>
      <c r="K135" s="109">
        <f t="shared" si="812"/>
        <v>0</v>
      </c>
      <c r="L135" s="109">
        <f t="shared" si="812"/>
        <v>0</v>
      </c>
      <c r="M135" s="109">
        <f t="shared" si="812"/>
        <v>0</v>
      </c>
      <c r="N135" s="109">
        <f t="shared" si="812"/>
        <v>0</v>
      </c>
      <c r="O135" s="109">
        <f t="shared" si="812"/>
        <v>0</v>
      </c>
      <c r="P135" s="109">
        <f t="shared" si="812"/>
        <v>0</v>
      </c>
      <c r="Q135" s="109">
        <f t="shared" si="812"/>
        <v>0</v>
      </c>
      <c r="R135" s="109">
        <f t="shared" si="812"/>
        <v>0</v>
      </c>
      <c r="S135" s="109">
        <f t="shared" si="812"/>
        <v>0</v>
      </c>
      <c r="T135" s="109">
        <f t="shared" si="812"/>
        <v>0</v>
      </c>
      <c r="U135" s="109">
        <f t="shared" si="812"/>
        <v>0</v>
      </c>
      <c r="V135" s="109">
        <f t="shared" si="798"/>
        <v>0</v>
      </c>
      <c r="W135" s="109">
        <f t="shared" si="799"/>
        <v>0</v>
      </c>
      <c r="X135" s="109">
        <f>X117+X122+X126+X131</f>
        <v>0</v>
      </c>
      <c r="Y135" s="109">
        <f>Y117+Y122+Y126+Y131</f>
        <v>0</v>
      </c>
      <c r="Z135" s="109">
        <f>Z117+Z122+Z126+Z131</f>
        <v>0</v>
      </c>
      <c r="AA135" s="109">
        <f>AA117+AA122+AA126+AA131</f>
        <v>0</v>
      </c>
      <c r="AB135" s="109">
        <v>0</v>
      </c>
      <c r="AC135" s="109">
        <f t="shared" si="801"/>
        <v>0</v>
      </c>
      <c r="AD135" s="108">
        <f t="shared" si="807"/>
        <v>0</v>
      </c>
      <c r="AE135" s="102">
        <f t="shared" si="808"/>
        <v>0</v>
      </c>
      <c r="AF135" s="103">
        <v>0</v>
      </c>
      <c r="AG135" s="104">
        <f>X135</f>
        <v>0</v>
      </c>
      <c r="AH135" s="105">
        <f>AG135*AE135/1000</f>
        <v>0</v>
      </c>
      <c r="AI135" s="195">
        <f>Z135</f>
        <v>0</v>
      </c>
      <c r="AJ135" s="107">
        <f>AF135*AI135/1000</f>
        <v>0</v>
      </c>
      <c r="AK135" s="195">
        <f>AB135</f>
        <v>0</v>
      </c>
      <c r="AL135" s="105">
        <f t="shared" si="809"/>
        <v>0</v>
      </c>
      <c r="AM135" s="108">
        <f t="shared" si="810"/>
        <v>0</v>
      </c>
    </row>
    <row r="136" spans="1:39" s="98" customFormat="1" ht="33.75" customHeight="1">
      <c r="A136" s="394"/>
      <c r="B136" s="100" t="s">
        <v>254</v>
      </c>
      <c r="C136" s="101" t="s">
        <v>261</v>
      </c>
      <c r="D136" s="109">
        <f>(D82+D91+D100+D109+D118+D127)/6</f>
        <v>0</v>
      </c>
      <c r="E136" s="109">
        <f t="shared" si="796"/>
        <v>0</v>
      </c>
      <c r="F136" s="109">
        <f t="shared" ref="F136:U136" si="813">F118+F123+F127+F132</f>
        <v>0</v>
      </c>
      <c r="G136" s="109">
        <f t="shared" si="813"/>
        <v>0</v>
      </c>
      <c r="H136" s="109">
        <f t="shared" si="813"/>
        <v>0</v>
      </c>
      <c r="I136" s="109">
        <f t="shared" si="813"/>
        <v>0</v>
      </c>
      <c r="J136" s="109">
        <f t="shared" si="813"/>
        <v>0</v>
      </c>
      <c r="K136" s="109">
        <f t="shared" si="813"/>
        <v>0</v>
      </c>
      <c r="L136" s="109">
        <f t="shared" si="813"/>
        <v>0</v>
      </c>
      <c r="M136" s="109">
        <f t="shared" si="813"/>
        <v>0</v>
      </c>
      <c r="N136" s="109">
        <f t="shared" si="813"/>
        <v>0</v>
      </c>
      <c r="O136" s="109">
        <f t="shared" si="813"/>
        <v>0</v>
      </c>
      <c r="P136" s="109">
        <f t="shared" si="813"/>
        <v>0</v>
      </c>
      <c r="Q136" s="109">
        <f t="shared" si="813"/>
        <v>0</v>
      </c>
      <c r="R136" s="109">
        <f t="shared" si="813"/>
        <v>0</v>
      </c>
      <c r="S136" s="109">
        <f t="shared" si="813"/>
        <v>0</v>
      </c>
      <c r="T136" s="109">
        <f t="shared" si="813"/>
        <v>0</v>
      </c>
      <c r="U136" s="109">
        <f t="shared" si="813"/>
        <v>0</v>
      </c>
      <c r="V136" s="109">
        <f t="shared" si="798"/>
        <v>1.5575612305854241</v>
      </c>
      <c r="W136" s="109">
        <f t="shared" ref="W136" si="814">W82+W91+W100+W109+W118+W127</f>
        <v>6871.62</v>
      </c>
      <c r="X136" s="109">
        <f t="shared" ref="X136:AA136" si="815">X118+X123+X127+X132</f>
        <v>0</v>
      </c>
      <c r="Y136" s="109">
        <f t="shared" si="815"/>
        <v>0</v>
      </c>
      <c r="Z136" s="109">
        <f t="shared" si="815"/>
        <v>0</v>
      </c>
      <c r="AA136" s="109">
        <f t="shared" si="815"/>
        <v>0</v>
      </c>
      <c r="AB136" s="109">
        <v>0</v>
      </c>
      <c r="AC136" s="109">
        <f t="shared" si="801"/>
        <v>0</v>
      </c>
      <c r="AD136" s="108">
        <f t="shared" ref="AD136:AD138" si="816">AC136</f>
        <v>0</v>
      </c>
      <c r="AE136" s="102">
        <f t="shared" si="808"/>
        <v>0</v>
      </c>
      <c r="AF136" s="103">
        <v>0</v>
      </c>
      <c r="AG136" s="104">
        <f t="shared" ref="AG136" si="817">X136</f>
        <v>0</v>
      </c>
      <c r="AH136" s="105">
        <f t="shared" ref="AH136" si="818">AG136*AE136/1000</f>
        <v>0</v>
      </c>
      <c r="AI136" s="228">
        <f t="shared" ref="AI136" si="819">Z136</f>
        <v>0</v>
      </c>
      <c r="AJ136" s="107">
        <f t="shared" ref="AJ136" si="820">AF136*AI136/1000</f>
        <v>0</v>
      </c>
      <c r="AK136" s="228">
        <f t="shared" ref="AK136" si="821">AB136</f>
        <v>0</v>
      </c>
      <c r="AL136" s="105">
        <f t="shared" si="809"/>
        <v>0</v>
      </c>
      <c r="AM136" s="108">
        <f t="shared" si="810"/>
        <v>0</v>
      </c>
    </row>
    <row r="137" spans="1:39" s="98" customFormat="1" ht="33.75" customHeight="1">
      <c r="A137" s="394"/>
      <c r="B137" s="100" t="s">
        <v>260</v>
      </c>
      <c r="C137" s="101" t="s">
        <v>290</v>
      </c>
      <c r="D137" s="109">
        <f t="shared" ref="D137" si="822">(D83+D92+D101+D110+D119+D128)/6</f>
        <v>0.15401158154121866</v>
      </c>
      <c r="E137" s="109">
        <f t="shared" ref="E137:E138" si="823">(E83+E92+E101+E110+E119+E128)</f>
        <v>679.50500000000011</v>
      </c>
      <c r="F137" s="109">
        <f t="shared" ref="F137:U138" si="824">F119+F123+F128+F132</f>
        <v>0</v>
      </c>
      <c r="G137" s="109">
        <f t="shared" si="824"/>
        <v>0</v>
      </c>
      <c r="H137" s="109">
        <f t="shared" si="824"/>
        <v>0</v>
      </c>
      <c r="I137" s="109">
        <f t="shared" si="824"/>
        <v>0</v>
      </c>
      <c r="J137" s="109">
        <f t="shared" si="824"/>
        <v>0</v>
      </c>
      <c r="K137" s="109">
        <f t="shared" si="824"/>
        <v>0</v>
      </c>
      <c r="L137" s="109">
        <f t="shared" si="824"/>
        <v>0</v>
      </c>
      <c r="M137" s="109">
        <f t="shared" si="824"/>
        <v>0</v>
      </c>
      <c r="N137" s="109">
        <f t="shared" si="824"/>
        <v>0</v>
      </c>
      <c r="O137" s="109">
        <f t="shared" si="824"/>
        <v>0</v>
      </c>
      <c r="P137" s="109">
        <f t="shared" si="824"/>
        <v>0</v>
      </c>
      <c r="Q137" s="109">
        <f t="shared" si="824"/>
        <v>0</v>
      </c>
      <c r="R137" s="109">
        <f t="shared" si="824"/>
        <v>0</v>
      </c>
      <c r="S137" s="109">
        <f t="shared" si="824"/>
        <v>0</v>
      </c>
      <c r="T137" s="109">
        <f t="shared" si="824"/>
        <v>0</v>
      </c>
      <c r="U137" s="109">
        <f t="shared" si="824"/>
        <v>0</v>
      </c>
      <c r="V137" s="109">
        <f t="shared" ref="V137:V138" si="825">(V83+V92+V101+V110+V119+V128)/6</f>
        <v>0</v>
      </c>
      <c r="W137" s="109">
        <v>102.514</v>
      </c>
      <c r="X137" s="109">
        <f t="shared" ref="X137:AA138" si="826">X119+X123+X128+X132</f>
        <v>0</v>
      </c>
      <c r="Y137" s="109">
        <f t="shared" si="826"/>
        <v>0</v>
      </c>
      <c r="Z137" s="109">
        <f t="shared" si="826"/>
        <v>0</v>
      </c>
      <c r="AA137" s="109">
        <f t="shared" si="826"/>
        <v>0</v>
      </c>
      <c r="AB137" s="109">
        <v>0</v>
      </c>
      <c r="AC137" s="109">
        <f t="shared" ref="AC137:AC138" si="827">(AC83+AC92+AC101+AC110+AC119+AC128)</f>
        <v>0</v>
      </c>
      <c r="AD137" s="108">
        <f t="shared" ref="AD137" si="828">AC137</f>
        <v>0</v>
      </c>
      <c r="AE137" s="102">
        <f t="shared" si="808"/>
        <v>0</v>
      </c>
      <c r="AF137" s="103">
        <v>0</v>
      </c>
      <c r="AG137" s="104">
        <f>X137</f>
        <v>0</v>
      </c>
      <c r="AH137" s="105">
        <f>AG137*AE137/1000</f>
        <v>0</v>
      </c>
      <c r="AI137" s="282">
        <f>Z137</f>
        <v>0</v>
      </c>
      <c r="AJ137" s="107">
        <f>AF137*AI137/1000</f>
        <v>0</v>
      </c>
      <c r="AK137" s="282">
        <f>AB137</f>
        <v>0</v>
      </c>
      <c r="AL137" s="105">
        <f t="shared" si="809"/>
        <v>0</v>
      </c>
      <c r="AM137" s="108">
        <f t="shared" si="810"/>
        <v>0</v>
      </c>
    </row>
    <row r="138" spans="1:39" s="98" customFormat="1" ht="33.75" customHeight="1">
      <c r="A138" s="395"/>
      <c r="B138" s="100" t="s">
        <v>187</v>
      </c>
      <c r="C138" s="101" t="s">
        <v>291</v>
      </c>
      <c r="D138" s="109">
        <f>(D84+D93+D102+D111+D120+D129)/6</f>
        <v>1.6018085424133809E-2</v>
      </c>
      <c r="E138" s="109">
        <f t="shared" si="823"/>
        <v>70.734999999999999</v>
      </c>
      <c r="F138" s="109">
        <f t="shared" si="824"/>
        <v>0</v>
      </c>
      <c r="G138" s="109">
        <f t="shared" si="824"/>
        <v>0</v>
      </c>
      <c r="H138" s="109">
        <f t="shared" si="824"/>
        <v>0</v>
      </c>
      <c r="I138" s="109">
        <f t="shared" si="824"/>
        <v>0</v>
      </c>
      <c r="J138" s="109">
        <f t="shared" si="824"/>
        <v>0</v>
      </c>
      <c r="K138" s="109">
        <f t="shared" si="824"/>
        <v>0</v>
      </c>
      <c r="L138" s="109">
        <f t="shared" si="824"/>
        <v>0</v>
      </c>
      <c r="M138" s="109">
        <f t="shared" si="824"/>
        <v>0</v>
      </c>
      <c r="N138" s="109">
        <f t="shared" si="824"/>
        <v>0</v>
      </c>
      <c r="O138" s="109">
        <f t="shared" si="824"/>
        <v>0</v>
      </c>
      <c r="P138" s="109">
        <f t="shared" si="824"/>
        <v>0</v>
      </c>
      <c r="Q138" s="109">
        <f t="shared" si="824"/>
        <v>0</v>
      </c>
      <c r="R138" s="109">
        <f t="shared" si="824"/>
        <v>0</v>
      </c>
      <c r="S138" s="109">
        <f t="shared" si="824"/>
        <v>0</v>
      </c>
      <c r="T138" s="109">
        <f t="shared" si="824"/>
        <v>0</v>
      </c>
      <c r="U138" s="109">
        <f t="shared" si="824"/>
        <v>0</v>
      </c>
      <c r="V138" s="109">
        <f t="shared" si="825"/>
        <v>0.25442043010752685</v>
      </c>
      <c r="W138" s="109">
        <f t="shared" ref="W138" si="829">(W84+W93+W102+W111+W120+W129)</f>
        <v>1122.6320000000001</v>
      </c>
      <c r="X138" s="109">
        <f t="shared" si="826"/>
        <v>0</v>
      </c>
      <c r="Y138" s="109">
        <f t="shared" si="826"/>
        <v>0</v>
      </c>
      <c r="Z138" s="109">
        <f t="shared" si="826"/>
        <v>0</v>
      </c>
      <c r="AA138" s="109">
        <f t="shared" si="826"/>
        <v>0</v>
      </c>
      <c r="AB138" s="109">
        <v>0</v>
      </c>
      <c r="AC138" s="109">
        <f t="shared" si="827"/>
        <v>0</v>
      </c>
      <c r="AD138" s="108">
        <f t="shared" si="816"/>
        <v>0</v>
      </c>
      <c r="AE138" s="102">
        <f t="shared" ref="AE138" si="830">AF138/744</f>
        <v>0</v>
      </c>
      <c r="AF138" s="103">
        <v>0</v>
      </c>
      <c r="AG138" s="104">
        <f>X138</f>
        <v>0</v>
      </c>
      <c r="AH138" s="105">
        <f>AG138*AE138/1000</f>
        <v>0</v>
      </c>
      <c r="AI138" s="106">
        <f>Z138</f>
        <v>0</v>
      </c>
      <c r="AJ138" s="107">
        <f>AF138*AI138/1000</f>
        <v>0</v>
      </c>
      <c r="AK138" s="106">
        <f>AB138</f>
        <v>0</v>
      </c>
      <c r="AL138" s="105">
        <f t="shared" si="803"/>
        <v>0</v>
      </c>
      <c r="AM138" s="108">
        <f t="shared" si="804"/>
        <v>0</v>
      </c>
    </row>
    <row r="139" spans="1:39" s="98" customFormat="1" ht="33.75" customHeight="1">
      <c r="A139" s="391" t="s">
        <v>263</v>
      </c>
      <c r="B139" s="100" t="s">
        <v>154</v>
      </c>
      <c r="C139" s="101" t="s">
        <v>255</v>
      </c>
      <c r="D139" s="110">
        <f>(D13+D22+D31+D40+D49+D58+D76+D85+D94+D103+D112+D121)/12+0.001</f>
        <v>1.2351028412485066</v>
      </c>
      <c r="E139" s="110">
        <f t="shared" ref="E139:L139" si="831">E13+E22+E31+E40+E49+E58+E76+E85+E94+E103+E112+E121</f>
        <v>10832.536</v>
      </c>
      <c r="F139" s="110">
        <f t="shared" si="831"/>
        <v>0</v>
      </c>
      <c r="G139" s="110">
        <f t="shared" si="831"/>
        <v>0</v>
      </c>
      <c r="H139" s="110">
        <f t="shared" si="831"/>
        <v>0</v>
      </c>
      <c r="I139" s="110">
        <f t="shared" si="831"/>
        <v>0</v>
      </c>
      <c r="J139" s="110">
        <f t="shared" si="831"/>
        <v>0</v>
      </c>
      <c r="K139" s="110">
        <f t="shared" si="831"/>
        <v>0</v>
      </c>
      <c r="L139" s="110">
        <f t="shared" si="831"/>
        <v>0</v>
      </c>
      <c r="M139" s="110">
        <f>(M13+M22+M31+M40+M49+M58+M76+M85+M94+M103+M112+M121)/12</f>
        <v>0</v>
      </c>
      <c r="N139" s="110">
        <f t="shared" ref="N139:U140" si="832">N13+N22+N31+N40+N49+N58+N76+N85+N94+N103+N112+N121</f>
        <v>0</v>
      </c>
      <c r="O139" s="110">
        <f t="shared" si="832"/>
        <v>0</v>
      </c>
      <c r="P139" s="110">
        <f t="shared" si="832"/>
        <v>0</v>
      </c>
      <c r="Q139" s="110">
        <f t="shared" si="832"/>
        <v>0</v>
      </c>
      <c r="R139" s="110">
        <f t="shared" si="832"/>
        <v>0</v>
      </c>
      <c r="S139" s="110">
        <f t="shared" si="832"/>
        <v>0</v>
      </c>
      <c r="T139" s="110">
        <f t="shared" si="832"/>
        <v>0</v>
      </c>
      <c r="U139" s="110">
        <f t="shared" si="832"/>
        <v>0</v>
      </c>
      <c r="V139" s="110">
        <f t="shared" ref="V139:V144" si="833">(V13+V22+V31+V40+V49+V58+V76+V85+V94+V103+V112+V121)/12</f>
        <v>1.0799254560107938</v>
      </c>
      <c r="W139" s="440">
        <f t="shared" ref="W139:AA140" si="834">W13+W22+W31+W40+W49+W58+W76+W85+W94+W103+W112+W121</f>
        <v>9488.8029999999999</v>
      </c>
      <c r="X139" s="110">
        <f t="shared" si="834"/>
        <v>0</v>
      </c>
      <c r="Y139" s="110">
        <f t="shared" si="834"/>
        <v>0</v>
      </c>
      <c r="Z139" s="110">
        <f t="shared" si="834"/>
        <v>0</v>
      </c>
      <c r="AA139" s="110">
        <f t="shared" si="834"/>
        <v>0</v>
      </c>
      <c r="AB139" s="110">
        <v>0</v>
      </c>
      <c r="AC139" s="110">
        <f t="shared" ref="AC139:AC147" si="835">AC13+AC22+AC31+AC40+AC49+AC58+AC76+AC85+AC94+AC103+AC112+AC121</f>
        <v>40351.427820000004</v>
      </c>
      <c r="AD139" s="110">
        <f>AD67+AD130</f>
        <v>40351.427819999997</v>
      </c>
      <c r="AE139" s="110">
        <f>(AE13+AE22+AE31+AE40+AE49+AE58+AE76+AE85+AE94+AE103+AE112+AE121)/12</f>
        <v>0</v>
      </c>
      <c r="AF139" s="110">
        <f>AF13+AF22+AF31+AF40+AF49+AF58+AF76+AF85+AF94+AF103+AF112+AF121</f>
        <v>0</v>
      </c>
      <c r="AG139" s="110">
        <v>0</v>
      </c>
      <c r="AH139" s="110">
        <f>AH13+AH22+AH31+AH40+AH49+AH58+AH76+AH85+AH94+AH103+AH112+AH121</f>
        <v>0</v>
      </c>
      <c r="AI139" s="110">
        <v>0</v>
      </c>
      <c r="AJ139" s="110">
        <f>AJ13+AJ22+AJ31+AJ40+AJ49+AJ58+AJ76+AJ85+AJ94+AJ103+AJ112+AJ121</f>
        <v>0</v>
      </c>
      <c r="AK139" s="110">
        <v>0</v>
      </c>
      <c r="AL139" s="110">
        <f>AL13+AL22+AL31+AL40+AL49+AL58+AL76+AL85+AL94+AL103+AL112+AL121</f>
        <v>0</v>
      </c>
      <c r="AM139" s="110">
        <f>AM13+AM22+AM31+AM40+AM49+AM58+AM76+AM85+AM94+AM103+AM112+AM121</f>
        <v>0</v>
      </c>
    </row>
    <row r="140" spans="1:39" s="95" customFormat="1" ht="33.75" customHeight="1">
      <c r="A140" s="392"/>
      <c r="B140" s="100" t="s">
        <v>143</v>
      </c>
      <c r="C140" s="101" t="s">
        <v>141</v>
      </c>
      <c r="D140" s="110">
        <f t="shared" ref="D140:D147" si="836">(D14+D23+D32+D41+D50+D59+D77+D86+D95+D104+D113+D122)/12</f>
        <v>0</v>
      </c>
      <c r="E140" s="110">
        <f>E14+E23+E32+E41+E50+E59+E77+E86+E95+E104+E113+E122</f>
        <v>0</v>
      </c>
      <c r="F140" s="110">
        <f>F14+F23+F32+F41+F50+F59+F77+F86+F95+F104+F113+F122</f>
        <v>0</v>
      </c>
      <c r="G140" s="110">
        <f>G14+G23+G32+G41+G50+G59+G77+G86+G95+G104+G113+G122</f>
        <v>0</v>
      </c>
      <c r="H140" s="110">
        <f>H14+H23+H32+H41+H50+H59+H77+H86+H95+H104+H113+H122</f>
        <v>0</v>
      </c>
      <c r="I140" s="110">
        <f>I14+I23+I32+I41+I50+I59+I77+I86+I95+I104+I113+I122</f>
        <v>0</v>
      </c>
      <c r="J140" s="110">
        <f>J131</f>
        <v>0</v>
      </c>
      <c r="K140" s="110">
        <f>K68+K131</f>
        <v>0</v>
      </c>
      <c r="L140" s="110">
        <f>L68+L131</f>
        <v>0</v>
      </c>
      <c r="M140" s="110">
        <f>(M14+M23+M32+M41+M50+M59+M77+M86+M95+M104+M113+M122)/12</f>
        <v>0</v>
      </c>
      <c r="N140" s="110">
        <f t="shared" si="832"/>
        <v>0</v>
      </c>
      <c r="O140" s="110">
        <f t="shared" si="832"/>
        <v>0</v>
      </c>
      <c r="P140" s="110">
        <f t="shared" si="832"/>
        <v>0</v>
      </c>
      <c r="Q140" s="110">
        <f t="shared" si="832"/>
        <v>0</v>
      </c>
      <c r="R140" s="110">
        <f t="shared" si="832"/>
        <v>0</v>
      </c>
      <c r="S140" s="110">
        <f t="shared" si="832"/>
        <v>0</v>
      </c>
      <c r="T140" s="110">
        <f t="shared" si="832"/>
        <v>0</v>
      </c>
      <c r="U140" s="110">
        <f t="shared" si="832"/>
        <v>0</v>
      </c>
      <c r="V140" s="110">
        <f t="shared" si="833"/>
        <v>0</v>
      </c>
      <c r="W140" s="110">
        <f t="shared" si="834"/>
        <v>0</v>
      </c>
      <c r="X140" s="110">
        <f t="shared" si="834"/>
        <v>0</v>
      </c>
      <c r="Y140" s="110">
        <f t="shared" si="834"/>
        <v>0</v>
      </c>
      <c r="Z140" s="110">
        <f t="shared" si="834"/>
        <v>0</v>
      </c>
      <c r="AA140" s="110">
        <f t="shared" si="834"/>
        <v>0</v>
      </c>
      <c r="AB140" s="110">
        <v>0</v>
      </c>
      <c r="AC140" s="110">
        <f t="shared" si="835"/>
        <v>0</v>
      </c>
      <c r="AD140" s="265">
        <f>AD14+AD23+AD32+AD41+AD50+AD59+AD77+AD86+AD95+AD104+AD113+AD122</f>
        <v>0</v>
      </c>
      <c r="AE140" s="188">
        <f>(AE14+AE23+AE32+AE41+AE50+AE59+AE77+AE86+AE95+AE104+AE113+AE122)/12</f>
        <v>0</v>
      </c>
      <c r="AF140" s="188">
        <f>AF14+AF23+AF32+AF41+AF50+AF59+AF77+AF86+AF95+AF104+AF113+AF122</f>
        <v>0</v>
      </c>
      <c r="AG140" s="188">
        <v>0</v>
      </c>
      <c r="AH140" s="188">
        <f>AH14+AH23+AH32+AH41+AH50+AH59+AH77+AH86+AH95+AH104+AH113+AH122</f>
        <v>0</v>
      </c>
      <c r="AI140" s="188">
        <v>0</v>
      </c>
      <c r="AJ140" s="188">
        <f>AJ14+AJ23+AJ32+AJ41+AJ50+AJ59+AJ77+AJ86+AJ95+AJ104+AJ113+AJ122</f>
        <v>0</v>
      </c>
      <c r="AK140" s="188">
        <v>0</v>
      </c>
      <c r="AL140" s="188">
        <f>AL14+AL23+AL32+AL41+AL50+AL59+AL77+AL86+AL95+AL104+AL113+AL122</f>
        <v>0</v>
      </c>
      <c r="AM140" s="188">
        <f>AM14+AM23+AM32+AM41+AM50+AM59+AM77+AM86+AM95+AM104+AM113+AM122</f>
        <v>0</v>
      </c>
    </row>
    <row r="141" spans="1:39" s="95" customFormat="1" ht="33.75" customHeight="1">
      <c r="A141" s="392"/>
      <c r="B141" s="100" t="s">
        <v>144</v>
      </c>
      <c r="C141" s="101" t="s">
        <v>142</v>
      </c>
      <c r="D141" s="110">
        <f t="shared" si="836"/>
        <v>0.12921237589090759</v>
      </c>
      <c r="E141" s="110">
        <f t="shared" ref="E141:E147" si="837">E15+E24+E33+E42+E51+E60+E78+E87+E96+E105+E114+E123</f>
        <v>1132.22</v>
      </c>
      <c r="F141" s="110">
        <f>F15+F24+F33+F42+F51+F66+F78+F87+F96+F105+F114+F123</f>
        <v>0</v>
      </c>
      <c r="G141" s="110">
        <f>G15+G24+G33+G42+G51+G66+G78+G87+G96+G105+G114+G123</f>
        <v>0</v>
      </c>
      <c r="H141" s="110">
        <f>H15+H24+H33+H42+H51+H66+H78+H87+H96+H105+H114+H123</f>
        <v>0</v>
      </c>
      <c r="I141" s="110">
        <f>I15+I24+I33+I42+I51+I66+I78+I87+I96+I105+I114+I123</f>
        <v>0</v>
      </c>
      <c r="J141" s="110">
        <v>0</v>
      </c>
      <c r="K141" s="110">
        <f>K132</f>
        <v>0</v>
      </c>
      <c r="L141" s="110">
        <f>L15+L24+L33+L42+L51+L66+L78+L87+L96+L105+L114+L123</f>
        <v>0</v>
      </c>
      <c r="M141" s="110">
        <f>(M15+M24+M33+M42+M51+M66+M78+M87+M96+M105+M114+M123)/12</f>
        <v>0</v>
      </c>
      <c r="N141" s="110">
        <f t="shared" ref="N141:U141" si="838">N15+N24+N33+N42+N51+N66+N78+N87+N96+N105+N114+N123</f>
        <v>0</v>
      </c>
      <c r="O141" s="110">
        <f t="shared" si="838"/>
        <v>0</v>
      </c>
      <c r="P141" s="110">
        <f t="shared" si="838"/>
        <v>0</v>
      </c>
      <c r="Q141" s="110">
        <f t="shared" si="838"/>
        <v>0</v>
      </c>
      <c r="R141" s="110">
        <f t="shared" si="838"/>
        <v>0</v>
      </c>
      <c r="S141" s="110">
        <f t="shared" si="838"/>
        <v>0</v>
      </c>
      <c r="T141" s="110">
        <f t="shared" si="838"/>
        <v>0</v>
      </c>
      <c r="U141" s="110">
        <f t="shared" si="838"/>
        <v>0</v>
      </c>
      <c r="V141" s="110">
        <f t="shared" si="833"/>
        <v>0</v>
      </c>
      <c r="W141" s="110">
        <f t="shared" ref="W141:W147" si="839">W15+W24+W33+W42+W51+W60+W78+W87+W96+W105+W114+W123</f>
        <v>0</v>
      </c>
      <c r="X141" s="110">
        <f>X15+X24+X33+X42+X51+X66+X78+X87+X96+X105+X114+X123</f>
        <v>0</v>
      </c>
      <c r="Y141" s="110">
        <f>Y15+Y24+Y33+Y42+Y51+Y66+Y78+Y87+Y96+Y105+Y114+Y123</f>
        <v>0</v>
      </c>
      <c r="Z141" s="110">
        <f>Z15+Z24+Z33+Z42+Z51+Z66+Z78+Z87+Z96+Z105+Z114+Z123</f>
        <v>0</v>
      </c>
      <c r="AA141" s="110">
        <f>AA15+AA24+AA33+AA42+AA51+AA66+AA78+AA87+AA96+AA105+AA114+AA123</f>
        <v>0</v>
      </c>
      <c r="AB141" s="110">
        <v>0</v>
      </c>
      <c r="AC141" s="110">
        <f t="shared" si="835"/>
        <v>0</v>
      </c>
      <c r="AD141" s="110">
        <f>AD15+AD24+AD33+AD42+AD51+AD66+AD78+AD87+AD96+AD105+AD114+AD123</f>
        <v>0</v>
      </c>
      <c r="AE141" s="261">
        <f t="shared" ref="AE141" si="840">AF141/672</f>
        <v>0</v>
      </c>
      <c r="AF141" s="262">
        <v>0</v>
      </c>
      <c r="AG141" s="215">
        <f>X141</f>
        <v>0</v>
      </c>
      <c r="AH141" s="216">
        <f>AG141*AE141/1000</f>
        <v>0</v>
      </c>
      <c r="AI141" s="217">
        <f>Z141</f>
        <v>0</v>
      </c>
      <c r="AJ141" s="218">
        <f>AF141*AI141/1000</f>
        <v>0</v>
      </c>
      <c r="AK141" s="217">
        <f>AB141</f>
        <v>0</v>
      </c>
      <c r="AL141" s="216">
        <f t="shared" ref="AL141:AL147" si="841">ROUND((AK141*AF141)*1.18,2)/1000</f>
        <v>0</v>
      </c>
      <c r="AM141" s="219">
        <f t="shared" ref="AM141:AM147" si="842">AL141</f>
        <v>0</v>
      </c>
    </row>
    <row r="142" spans="1:39" s="95" customFormat="1" ht="33.75" customHeight="1">
      <c r="A142" s="392"/>
      <c r="B142" s="100" t="s">
        <v>145</v>
      </c>
      <c r="C142" s="101" t="s">
        <v>204</v>
      </c>
      <c r="D142" s="110">
        <f t="shared" si="836"/>
        <v>1.072718915693363</v>
      </c>
      <c r="E142" s="110">
        <f t="shared" si="837"/>
        <v>9418.1819999999989</v>
      </c>
      <c r="F142" s="110">
        <f>F16+F25+F34+F43+F52+F66+F79+F88+F97+F106+F115+F124</f>
        <v>0</v>
      </c>
      <c r="G142" s="110">
        <f>G16+G25+G34+G43+G52+G66+G79+G88+G97+G106+G115+G124</f>
        <v>0</v>
      </c>
      <c r="H142" s="110">
        <f>H16+H25+H34+H43+H52+H66+H79+H88+H97+H106+H115+H124</f>
        <v>0</v>
      </c>
      <c r="I142" s="110">
        <f>I16+I25+I34+I43+I52+I66+I79+I88+I97+I106+I115+I124</f>
        <v>0</v>
      </c>
      <c r="J142" s="110">
        <f>J133</f>
        <v>0</v>
      </c>
      <c r="K142" s="110">
        <f t="shared" ref="K142:L144" si="843">K70+K133</f>
        <v>0</v>
      </c>
      <c r="L142" s="110">
        <f t="shared" si="843"/>
        <v>0</v>
      </c>
      <c r="M142" s="110">
        <f>(M16+M25+M34+M43+M52+M66+M79+M88+M97+M106+M115+M124)/12</f>
        <v>0</v>
      </c>
      <c r="N142" s="110">
        <f t="shared" ref="N142:U142" si="844">N16+N25+N34+N43+N52+N66+N79+N88+N97+N106+N115+N124</f>
        <v>0</v>
      </c>
      <c r="O142" s="110">
        <f t="shared" si="844"/>
        <v>0</v>
      </c>
      <c r="P142" s="110">
        <f t="shared" si="844"/>
        <v>0</v>
      </c>
      <c r="Q142" s="110">
        <f t="shared" si="844"/>
        <v>0</v>
      </c>
      <c r="R142" s="110">
        <f t="shared" si="844"/>
        <v>0</v>
      </c>
      <c r="S142" s="110">
        <f t="shared" si="844"/>
        <v>0</v>
      </c>
      <c r="T142" s="110">
        <f t="shared" si="844"/>
        <v>0</v>
      </c>
      <c r="U142" s="110">
        <f t="shared" si="844"/>
        <v>0</v>
      </c>
      <c r="V142" s="110">
        <f t="shared" si="833"/>
        <v>2.5979367538005191</v>
      </c>
      <c r="W142" s="110">
        <f t="shared" si="839"/>
        <v>22806.097000000002</v>
      </c>
      <c r="X142" s="110">
        <f>X16+X25+X34+X43+X52+X66+X79+X88+X97+X106+X115+X124</f>
        <v>0</v>
      </c>
      <c r="Y142" s="110">
        <f>Y16+Y25+Y34+Y43+Y52+Y66+Y79+Y88+Y97+Y106+Y115+Y124</f>
        <v>0</v>
      </c>
      <c r="Z142" s="110">
        <f>Z16+Z25+Z34+Z43+Z52+Z66+Z79+Z88+Z97+Z106+Z115+Z124</f>
        <v>0</v>
      </c>
      <c r="AA142" s="110">
        <f>AA16+AA25+AA34+AA43+AA52+AA66+AA79+AA88+AA97+AA106+AA115+AA124</f>
        <v>0</v>
      </c>
      <c r="AB142" s="110">
        <v>0</v>
      </c>
      <c r="AC142" s="110">
        <f t="shared" si="835"/>
        <v>0</v>
      </c>
      <c r="AD142" s="110">
        <v>0</v>
      </c>
      <c r="AE142" s="261">
        <f t="shared" ref="AE142:AE146" si="845">AF142/744</f>
        <v>0</v>
      </c>
      <c r="AF142" s="262">
        <v>0</v>
      </c>
      <c r="AG142" s="215">
        <f>X142</f>
        <v>0</v>
      </c>
      <c r="AH142" s="216">
        <f>AG142*AE142/1000</f>
        <v>0</v>
      </c>
      <c r="AI142" s="217">
        <f>Z142</f>
        <v>0</v>
      </c>
      <c r="AJ142" s="218">
        <f>AF142*AI142/1000</f>
        <v>0</v>
      </c>
      <c r="AK142" s="217">
        <f>AB142</f>
        <v>0</v>
      </c>
      <c r="AL142" s="216">
        <f t="shared" ref="AL142:AL146" si="846">ROUND((AK142*AF142)*1.18,2)/1000</f>
        <v>0</v>
      </c>
      <c r="AM142" s="219">
        <f t="shared" ref="AM142:AM146" si="847">AL142</f>
        <v>0</v>
      </c>
    </row>
    <row r="143" spans="1:39" s="95" customFormat="1" ht="33.75" customHeight="1">
      <c r="A143" s="392"/>
      <c r="B143" s="100" t="s">
        <v>243</v>
      </c>
      <c r="C143" s="101" t="s">
        <v>244</v>
      </c>
      <c r="D143" s="110">
        <f t="shared" si="836"/>
        <v>3.4957772525027811E-2</v>
      </c>
      <c r="E143" s="110">
        <f t="shared" si="837"/>
        <v>307.09199999999998</v>
      </c>
      <c r="F143" s="110">
        <f>F17+F26+F35+F44+F53+F66+F80+F89+F98+F107+F116+F125</f>
        <v>0</v>
      </c>
      <c r="G143" s="110">
        <f>G17+G26+G35+G44+G53+G66+G80+G89+G98+G107+G116+G125</f>
        <v>0</v>
      </c>
      <c r="H143" s="110">
        <f>H17+H26+H35+H44+H53+H66+H80+H89+H98+H107+H116+H125</f>
        <v>0</v>
      </c>
      <c r="I143" s="110">
        <f>I17+I26+I35+I44+I53+I66+I80+I89+I98+I107+I116+I125</f>
        <v>0</v>
      </c>
      <c r="J143" s="110">
        <f>J134</f>
        <v>0</v>
      </c>
      <c r="K143" s="110">
        <f t="shared" si="843"/>
        <v>0</v>
      </c>
      <c r="L143" s="110">
        <f t="shared" si="843"/>
        <v>0</v>
      </c>
      <c r="M143" s="110">
        <f>(M17+M26+M35+M44+M53+M66+M80+M89+M98+M107+M116+M125)/12</f>
        <v>0</v>
      </c>
      <c r="N143" s="110">
        <f t="shared" ref="N143:U143" si="848">N17+N26+N35+N44+N53+N66+N80+N89+N98+N107+N116+N125</f>
        <v>0</v>
      </c>
      <c r="O143" s="110">
        <f t="shared" si="848"/>
        <v>0</v>
      </c>
      <c r="P143" s="110">
        <f t="shared" si="848"/>
        <v>0</v>
      </c>
      <c r="Q143" s="110">
        <f t="shared" si="848"/>
        <v>0</v>
      </c>
      <c r="R143" s="110">
        <f t="shared" si="848"/>
        <v>0</v>
      </c>
      <c r="S143" s="110">
        <f t="shared" si="848"/>
        <v>0</v>
      </c>
      <c r="T143" s="110">
        <f t="shared" si="848"/>
        <v>0</v>
      </c>
      <c r="U143" s="110">
        <f t="shared" si="848"/>
        <v>0</v>
      </c>
      <c r="V143" s="110">
        <f t="shared" si="833"/>
        <v>0</v>
      </c>
      <c r="W143" s="110">
        <f t="shared" si="839"/>
        <v>0</v>
      </c>
      <c r="X143" s="110">
        <f>X17+X26+X35+X44+X53+X66+X80+X89+X98+X107+X116+X125</f>
        <v>0</v>
      </c>
      <c r="Y143" s="110">
        <f>Y17+Y26+Y35+Y44+Y53+Y66+Y80+Y89+Y98+Y107+Y116+Y125</f>
        <v>0</v>
      </c>
      <c r="Z143" s="110">
        <f>Z17+Z26+Z35+Z44+Z53+Z66+Z80+Z89+Z98+Z107+Z116+Z125</f>
        <v>0</v>
      </c>
      <c r="AA143" s="110">
        <f>AA17+AA26+AA35+AA44+AA53+AA66+AA80+AA89+AA98+AA107+AA116+AA125</f>
        <v>0</v>
      </c>
      <c r="AB143" s="110">
        <v>0</v>
      </c>
      <c r="AC143" s="110">
        <f t="shared" si="835"/>
        <v>0</v>
      </c>
      <c r="AD143" s="110">
        <v>0</v>
      </c>
      <c r="AE143" s="261">
        <f t="shared" si="845"/>
        <v>0</v>
      </c>
      <c r="AF143" s="262">
        <v>0</v>
      </c>
      <c r="AG143" s="215">
        <f>X143</f>
        <v>0</v>
      </c>
      <c r="AH143" s="216">
        <f>AG143*AE143/1000</f>
        <v>0</v>
      </c>
      <c r="AI143" s="217">
        <f>Z143</f>
        <v>0</v>
      </c>
      <c r="AJ143" s="218">
        <f>AF143*AI143/1000</f>
        <v>0</v>
      </c>
      <c r="AK143" s="217">
        <f>AB143</f>
        <v>0</v>
      </c>
      <c r="AL143" s="216">
        <f t="shared" si="846"/>
        <v>0</v>
      </c>
      <c r="AM143" s="219">
        <f t="shared" si="847"/>
        <v>0</v>
      </c>
    </row>
    <row r="144" spans="1:39" s="95" customFormat="1" ht="33.75" customHeight="1">
      <c r="A144" s="392"/>
      <c r="B144" s="100" t="s">
        <v>251</v>
      </c>
      <c r="C144" s="101" t="s">
        <v>252</v>
      </c>
      <c r="D144" s="110">
        <f t="shared" si="836"/>
        <v>0</v>
      </c>
      <c r="E144" s="110">
        <f t="shared" si="837"/>
        <v>0</v>
      </c>
      <c r="F144" s="110">
        <f t="shared" ref="F144:I145" si="849">F18+F27+F36+F45+F54+F66+F81+F90+F99+F108+F117+F126</f>
        <v>0</v>
      </c>
      <c r="G144" s="110">
        <f t="shared" si="849"/>
        <v>0</v>
      </c>
      <c r="H144" s="110">
        <f t="shared" si="849"/>
        <v>0</v>
      </c>
      <c r="I144" s="110">
        <f t="shared" si="849"/>
        <v>0</v>
      </c>
      <c r="J144" s="110">
        <f>J135</f>
        <v>0</v>
      </c>
      <c r="K144" s="110">
        <f t="shared" si="843"/>
        <v>0</v>
      </c>
      <c r="L144" s="110">
        <f t="shared" si="843"/>
        <v>0</v>
      </c>
      <c r="M144" s="110">
        <f>(M18+M27+M36+M45+M54+M66+M81+M90+M99+M108+M117+M126)/12</f>
        <v>0</v>
      </c>
      <c r="N144" s="110">
        <f t="shared" ref="N144:U145" si="850">N18+N27+N36+N45+N54+N66+N81+N90+N99+N108+N117+N126</f>
        <v>0</v>
      </c>
      <c r="O144" s="110">
        <f t="shared" si="850"/>
        <v>0</v>
      </c>
      <c r="P144" s="110">
        <f t="shared" si="850"/>
        <v>0</v>
      </c>
      <c r="Q144" s="110">
        <f t="shared" si="850"/>
        <v>0</v>
      </c>
      <c r="R144" s="110">
        <f t="shared" si="850"/>
        <v>0</v>
      </c>
      <c r="S144" s="110">
        <f t="shared" si="850"/>
        <v>0</v>
      </c>
      <c r="T144" s="110">
        <f t="shared" si="850"/>
        <v>0</v>
      </c>
      <c r="U144" s="110">
        <f t="shared" si="850"/>
        <v>0</v>
      </c>
      <c r="V144" s="110">
        <f t="shared" si="833"/>
        <v>0</v>
      </c>
      <c r="W144" s="110">
        <f t="shared" si="839"/>
        <v>0</v>
      </c>
      <c r="X144" s="110">
        <f t="shared" ref="X144:AA145" si="851">X18+X27+X36+X45+X54+X66+X81+X90+X99+X108+X117+X126</f>
        <v>0</v>
      </c>
      <c r="Y144" s="110">
        <f t="shared" si="851"/>
        <v>0</v>
      </c>
      <c r="Z144" s="110">
        <f t="shared" si="851"/>
        <v>0</v>
      </c>
      <c r="AA144" s="110">
        <f t="shared" si="851"/>
        <v>0</v>
      </c>
      <c r="AB144" s="110">
        <v>0</v>
      </c>
      <c r="AC144" s="110">
        <f t="shared" si="835"/>
        <v>0</v>
      </c>
      <c r="AD144" s="110">
        <v>0</v>
      </c>
      <c r="AE144" s="261">
        <f t="shared" si="845"/>
        <v>0</v>
      </c>
      <c r="AF144" s="262">
        <v>0</v>
      </c>
      <c r="AG144" s="215">
        <f>X144</f>
        <v>0</v>
      </c>
      <c r="AH144" s="216">
        <f>AG144*AE144/1000</f>
        <v>0</v>
      </c>
      <c r="AI144" s="217">
        <f>Z144</f>
        <v>0</v>
      </c>
      <c r="AJ144" s="218">
        <f>AF144*AI144/1000</f>
        <v>0</v>
      </c>
      <c r="AK144" s="217">
        <f>AB144</f>
        <v>0</v>
      </c>
      <c r="AL144" s="216">
        <f t="shared" si="846"/>
        <v>0</v>
      </c>
      <c r="AM144" s="219">
        <f t="shared" si="847"/>
        <v>0</v>
      </c>
    </row>
    <row r="145" spans="1:39" s="95" customFormat="1" ht="33.75" customHeight="1">
      <c r="A145" s="392"/>
      <c r="B145" s="100" t="s">
        <v>254</v>
      </c>
      <c r="C145" s="101" t="s">
        <v>261</v>
      </c>
      <c r="D145" s="110">
        <f t="shared" si="836"/>
        <v>0</v>
      </c>
      <c r="E145" s="110">
        <f t="shared" si="837"/>
        <v>0</v>
      </c>
      <c r="F145" s="110">
        <f t="shared" si="849"/>
        <v>0</v>
      </c>
      <c r="G145" s="110">
        <f t="shared" si="849"/>
        <v>0</v>
      </c>
      <c r="H145" s="110">
        <f t="shared" si="849"/>
        <v>0</v>
      </c>
      <c r="I145" s="110">
        <f t="shared" si="849"/>
        <v>0</v>
      </c>
      <c r="J145" s="110">
        <f>J136</f>
        <v>0</v>
      </c>
      <c r="K145" s="110">
        <f t="shared" ref="K145:L145" si="852">K73+K136</f>
        <v>0</v>
      </c>
      <c r="L145" s="110">
        <f t="shared" si="852"/>
        <v>0</v>
      </c>
      <c r="M145" s="110">
        <f>(M19+M28+M37+M46+M55+M67+M82+M91+M100+M109+M118+M127)/12</f>
        <v>0</v>
      </c>
      <c r="N145" s="110">
        <f t="shared" si="850"/>
        <v>0</v>
      </c>
      <c r="O145" s="110">
        <f t="shared" si="850"/>
        <v>0</v>
      </c>
      <c r="P145" s="110">
        <f t="shared" si="850"/>
        <v>0</v>
      </c>
      <c r="Q145" s="110">
        <f t="shared" si="850"/>
        <v>0</v>
      </c>
      <c r="R145" s="110">
        <f t="shared" si="850"/>
        <v>0</v>
      </c>
      <c r="S145" s="110">
        <f t="shared" si="850"/>
        <v>0</v>
      </c>
      <c r="T145" s="110">
        <f t="shared" si="850"/>
        <v>0</v>
      </c>
      <c r="U145" s="110">
        <f t="shared" si="850"/>
        <v>0</v>
      </c>
      <c r="V145" s="110">
        <f>(V19+V28+V37+V46+V55+V64+V82+V91+V100+V109+V118+V127)/12</f>
        <v>1.5970445041816008</v>
      </c>
      <c r="W145" s="110">
        <f t="shared" si="839"/>
        <v>13957.38</v>
      </c>
      <c r="X145" s="110">
        <f t="shared" si="851"/>
        <v>0</v>
      </c>
      <c r="Y145" s="110">
        <f t="shared" si="851"/>
        <v>0</v>
      </c>
      <c r="Z145" s="110">
        <f t="shared" si="851"/>
        <v>0</v>
      </c>
      <c r="AA145" s="110">
        <f t="shared" si="851"/>
        <v>0</v>
      </c>
      <c r="AB145" s="110">
        <v>0</v>
      </c>
      <c r="AC145" s="110">
        <f t="shared" si="835"/>
        <v>0</v>
      </c>
      <c r="AD145" s="110">
        <v>0</v>
      </c>
      <c r="AE145" s="261">
        <f t="shared" si="845"/>
        <v>0</v>
      </c>
      <c r="AF145" s="262">
        <v>0</v>
      </c>
      <c r="AG145" s="215">
        <f t="shared" ref="AG145" si="853">X145</f>
        <v>0</v>
      </c>
      <c r="AH145" s="216">
        <f t="shared" ref="AH145" si="854">AG145*AE145/1000</f>
        <v>0</v>
      </c>
      <c r="AI145" s="217">
        <f t="shared" ref="AI145" si="855">Z145</f>
        <v>0</v>
      </c>
      <c r="AJ145" s="218">
        <f t="shared" ref="AJ145" si="856">AF145*AI145/1000</f>
        <v>0</v>
      </c>
      <c r="AK145" s="217">
        <f t="shared" ref="AK145" si="857">AB145</f>
        <v>0</v>
      </c>
      <c r="AL145" s="216">
        <f t="shared" si="846"/>
        <v>0</v>
      </c>
      <c r="AM145" s="219">
        <f t="shared" si="847"/>
        <v>0</v>
      </c>
    </row>
    <row r="146" spans="1:39" s="95" customFormat="1" ht="33.75" customHeight="1">
      <c r="A146" s="392"/>
      <c r="B146" s="100" t="s">
        <v>260</v>
      </c>
      <c r="C146" s="101" t="s">
        <v>290</v>
      </c>
      <c r="D146" s="110">
        <f t="shared" si="836"/>
        <v>0.15265118791970503</v>
      </c>
      <c r="E146" s="110">
        <f t="shared" si="837"/>
        <v>1340.855</v>
      </c>
      <c r="F146" s="110">
        <f t="shared" ref="F146:I147" si="858">F20+F29+F38+F47+F56+F67+F83+F92+F101+F110+F119+F128</f>
        <v>0</v>
      </c>
      <c r="G146" s="110">
        <f t="shared" si="858"/>
        <v>0</v>
      </c>
      <c r="H146" s="110">
        <f t="shared" si="858"/>
        <v>0</v>
      </c>
      <c r="I146" s="110">
        <f t="shared" si="858"/>
        <v>0</v>
      </c>
      <c r="J146" s="110">
        <f t="shared" ref="J146:J147" si="859">J137</f>
        <v>0</v>
      </c>
      <c r="K146" s="110">
        <f t="shared" ref="K146:L147" si="860">K74+K137</f>
        <v>0</v>
      </c>
      <c r="L146" s="110">
        <f t="shared" si="860"/>
        <v>0</v>
      </c>
      <c r="M146" s="110">
        <f>(M20+M29+M38+M47+M56+M67+M83+M92+M101+M110+M119+M128)/12</f>
        <v>0</v>
      </c>
      <c r="N146" s="110">
        <f t="shared" ref="N146:U147" si="861">N20+N29+N38+N47+N56+N67+N83+N92+N101+N110+N119+N128</f>
        <v>0</v>
      </c>
      <c r="O146" s="110">
        <f t="shared" si="861"/>
        <v>0</v>
      </c>
      <c r="P146" s="110">
        <f t="shared" si="861"/>
        <v>0</v>
      </c>
      <c r="Q146" s="110">
        <f t="shared" si="861"/>
        <v>0</v>
      </c>
      <c r="R146" s="110">
        <f t="shared" si="861"/>
        <v>0</v>
      </c>
      <c r="S146" s="110">
        <f t="shared" si="861"/>
        <v>0</v>
      </c>
      <c r="T146" s="110">
        <f t="shared" si="861"/>
        <v>0</v>
      </c>
      <c r="U146" s="110">
        <f t="shared" si="861"/>
        <v>0</v>
      </c>
      <c r="V146" s="110">
        <f>(V20+V29+V38+V47+V56+V65+V83+V92+V101+V110+V119+V128)/12</f>
        <v>0</v>
      </c>
      <c r="W146" s="110">
        <f t="shared" si="839"/>
        <v>0</v>
      </c>
      <c r="X146" s="110">
        <f t="shared" ref="X146:AA147" si="862">X20+X29+X38+X47+X56+X67+X83+X92+X101+X110+X119+X128</f>
        <v>0</v>
      </c>
      <c r="Y146" s="110">
        <f t="shared" si="862"/>
        <v>0</v>
      </c>
      <c r="Z146" s="110">
        <f t="shared" si="862"/>
        <v>0</v>
      </c>
      <c r="AA146" s="110">
        <f t="shared" si="862"/>
        <v>0</v>
      </c>
      <c r="AB146" s="110">
        <v>0</v>
      </c>
      <c r="AC146" s="110">
        <f t="shared" si="835"/>
        <v>0</v>
      </c>
      <c r="AD146" s="110">
        <v>2</v>
      </c>
      <c r="AE146" s="261">
        <f t="shared" si="845"/>
        <v>0</v>
      </c>
      <c r="AF146" s="262">
        <v>0</v>
      </c>
      <c r="AG146" s="215">
        <f>X146</f>
        <v>0</v>
      </c>
      <c r="AH146" s="216">
        <f>AG146*AE146/1000</f>
        <v>0</v>
      </c>
      <c r="AI146" s="217">
        <f>Z146</f>
        <v>0</v>
      </c>
      <c r="AJ146" s="218">
        <f>AF146*AI146/1000</f>
        <v>0</v>
      </c>
      <c r="AK146" s="217">
        <f>AB146</f>
        <v>0</v>
      </c>
      <c r="AL146" s="216">
        <f t="shared" si="846"/>
        <v>0</v>
      </c>
      <c r="AM146" s="219">
        <f t="shared" si="847"/>
        <v>0</v>
      </c>
    </row>
    <row r="147" spans="1:39" s="95" customFormat="1" ht="33.75" customHeight="1">
      <c r="A147" s="393"/>
      <c r="B147" s="100" t="s">
        <v>187</v>
      </c>
      <c r="C147" s="101" t="s">
        <v>291</v>
      </c>
      <c r="D147" s="110">
        <f t="shared" si="836"/>
        <v>1.6323120725703459E-2</v>
      </c>
      <c r="E147" s="110">
        <f t="shared" si="837"/>
        <v>143.22</v>
      </c>
      <c r="F147" s="110">
        <f t="shared" si="858"/>
        <v>0</v>
      </c>
      <c r="G147" s="110">
        <f t="shared" si="858"/>
        <v>0</v>
      </c>
      <c r="H147" s="110">
        <f t="shared" si="858"/>
        <v>0</v>
      </c>
      <c r="I147" s="110">
        <f t="shared" si="858"/>
        <v>0</v>
      </c>
      <c r="J147" s="110">
        <f t="shared" si="859"/>
        <v>0</v>
      </c>
      <c r="K147" s="110">
        <f t="shared" si="860"/>
        <v>0</v>
      </c>
      <c r="L147" s="110">
        <f t="shared" si="860"/>
        <v>0</v>
      </c>
      <c r="M147" s="110">
        <f>(M21+M30+M39+M48+M57+M68+M84+M93+M102+M111+M120+M129)/12</f>
        <v>0</v>
      </c>
      <c r="N147" s="110">
        <f t="shared" si="861"/>
        <v>0</v>
      </c>
      <c r="O147" s="110">
        <f t="shared" si="861"/>
        <v>0</v>
      </c>
      <c r="P147" s="110">
        <f t="shared" si="861"/>
        <v>0</v>
      </c>
      <c r="Q147" s="110">
        <f t="shared" si="861"/>
        <v>0</v>
      </c>
      <c r="R147" s="110">
        <f t="shared" si="861"/>
        <v>0</v>
      </c>
      <c r="S147" s="110">
        <f t="shared" si="861"/>
        <v>0</v>
      </c>
      <c r="T147" s="110">
        <f t="shared" si="861"/>
        <v>0</v>
      </c>
      <c r="U147" s="110">
        <f t="shared" si="861"/>
        <v>0</v>
      </c>
      <c r="V147" s="110">
        <f>(V21+V30+V39+V48+V57+V66+V84+V93+V102+V111+V120+V129)/12</f>
        <v>0.27321360230503028</v>
      </c>
      <c r="W147" s="110">
        <f t="shared" si="839"/>
        <v>2398.058</v>
      </c>
      <c r="X147" s="110">
        <f t="shared" si="862"/>
        <v>0</v>
      </c>
      <c r="Y147" s="110">
        <f t="shared" si="862"/>
        <v>0</v>
      </c>
      <c r="Z147" s="110">
        <f t="shared" si="862"/>
        <v>0</v>
      </c>
      <c r="AA147" s="110">
        <f t="shared" si="862"/>
        <v>0</v>
      </c>
      <c r="AB147" s="110">
        <v>0</v>
      </c>
      <c r="AC147" s="110">
        <f t="shared" si="835"/>
        <v>0</v>
      </c>
      <c r="AD147" s="110">
        <v>2</v>
      </c>
      <c r="AE147" s="261">
        <f t="shared" ref="AE147" si="863">AF147/744</f>
        <v>0</v>
      </c>
      <c r="AF147" s="262">
        <v>0</v>
      </c>
      <c r="AG147" s="215">
        <f>X147</f>
        <v>0</v>
      </c>
      <c r="AH147" s="216">
        <f>AG147*AE147/1000</f>
        <v>0</v>
      </c>
      <c r="AI147" s="217">
        <f>Z147</f>
        <v>0</v>
      </c>
      <c r="AJ147" s="218">
        <f>AF147*AI147/1000</f>
        <v>0</v>
      </c>
      <c r="AK147" s="217">
        <f>AB147</f>
        <v>0</v>
      </c>
      <c r="AL147" s="216">
        <f t="shared" si="841"/>
        <v>0</v>
      </c>
      <c r="AM147" s="219">
        <f t="shared" si="842"/>
        <v>0</v>
      </c>
    </row>
    <row r="148" spans="1:39" s="4" customFormat="1" ht="15.75" customHeight="1">
      <c r="A148" s="111"/>
      <c r="B148" s="112"/>
      <c r="C148" s="443" t="s">
        <v>149</v>
      </c>
      <c r="D148" s="145">
        <f>D139+D140+D141+D142+D143+D144+D145+D146+D147-0.002</f>
        <v>2.6389662140032142</v>
      </c>
      <c r="E148" s="145">
        <f>E139+E140+E141+E142+E143+E144+E145+E146+E147</f>
        <v>23174.105</v>
      </c>
      <c r="F148" s="145">
        <f>F139+F140+F141+F142+F143+F144+F145+F146+F147</f>
        <v>0</v>
      </c>
      <c r="G148" s="145">
        <f t="shared" ref="G148:AD148" si="864">G139+G140+G141+G142+G143+G144+G145+G146+G147</f>
        <v>0</v>
      </c>
      <c r="H148" s="145">
        <f t="shared" si="864"/>
        <v>0</v>
      </c>
      <c r="I148" s="145">
        <f t="shared" si="864"/>
        <v>0</v>
      </c>
      <c r="J148" s="145">
        <f t="shared" si="864"/>
        <v>0</v>
      </c>
      <c r="K148" s="145">
        <f t="shared" si="864"/>
        <v>0</v>
      </c>
      <c r="L148" s="145">
        <f t="shared" si="864"/>
        <v>0</v>
      </c>
      <c r="M148" s="145">
        <f t="shared" si="864"/>
        <v>0</v>
      </c>
      <c r="N148" s="145">
        <f t="shared" si="864"/>
        <v>0</v>
      </c>
      <c r="O148" s="145">
        <f t="shared" si="864"/>
        <v>0</v>
      </c>
      <c r="P148" s="145">
        <f t="shared" si="864"/>
        <v>0</v>
      </c>
      <c r="Q148" s="145">
        <f t="shared" si="864"/>
        <v>0</v>
      </c>
      <c r="R148" s="145">
        <f t="shared" si="864"/>
        <v>0</v>
      </c>
      <c r="S148" s="145">
        <f t="shared" si="864"/>
        <v>0</v>
      </c>
      <c r="T148" s="145">
        <f t="shared" si="864"/>
        <v>0</v>
      </c>
      <c r="U148" s="145">
        <f t="shared" si="864"/>
        <v>0</v>
      </c>
      <c r="V148" s="145">
        <f>V139+V140+V141+V142+V143+V144+V145+V146+V147</f>
        <v>5.5481203162979442</v>
      </c>
      <c r="W148" s="145">
        <f>W139+W140+W141+W142+W143+W144+W145+W146+W147</f>
        <v>48650.337999999996</v>
      </c>
      <c r="X148" s="145">
        <f t="shared" si="864"/>
        <v>0</v>
      </c>
      <c r="Y148" s="145">
        <f t="shared" si="864"/>
        <v>0</v>
      </c>
      <c r="Z148" s="145">
        <f t="shared" si="864"/>
        <v>0</v>
      </c>
      <c r="AA148" s="145">
        <f t="shared" si="864"/>
        <v>0</v>
      </c>
      <c r="AB148" s="145">
        <f t="shared" si="864"/>
        <v>0</v>
      </c>
      <c r="AC148" s="145">
        <f t="shared" si="864"/>
        <v>40351.427820000004</v>
      </c>
      <c r="AD148" s="145">
        <f t="shared" si="864"/>
        <v>40355.427819999997</v>
      </c>
      <c r="AE148" s="263" t="e">
        <f>#REF!+AE139+#REF!+AE140+AE147</f>
        <v>#REF!</v>
      </c>
      <c r="AF148" s="263" t="e">
        <f>#REF!+AF139+#REF!+AF140+AF147</f>
        <v>#REF!</v>
      </c>
      <c r="AG148" s="263" t="e">
        <f>#REF!+AG139+#REF!+AG140+AG147</f>
        <v>#REF!</v>
      </c>
      <c r="AH148" s="263" t="e">
        <f>#REF!+AH139+#REF!+AH140+AH147</f>
        <v>#REF!</v>
      </c>
      <c r="AI148" s="263" t="e">
        <f>#REF!+AI139+#REF!+AI140+AI147</f>
        <v>#REF!</v>
      </c>
      <c r="AJ148" s="263" t="e">
        <f>#REF!+AJ139+#REF!+AJ140+AJ147</f>
        <v>#REF!</v>
      </c>
      <c r="AK148" s="263" t="e">
        <f>#REF!+AK139+#REF!+AK140+AK147</f>
        <v>#REF!</v>
      </c>
      <c r="AL148" s="263" t="e">
        <f>#REF!+AL139+#REF!+AL140+AL147</f>
        <v>#REF!</v>
      </c>
      <c r="AM148" s="263" t="e">
        <f>#REF!+AM139+#REF!+AM140+AM147</f>
        <v>#REF!</v>
      </c>
    </row>
    <row r="149" spans="1:39" s="113" customFormat="1" ht="15.6">
      <c r="A149" s="111"/>
      <c r="B149" s="112"/>
      <c r="C149" s="114"/>
      <c r="D149" s="115"/>
      <c r="E149" s="116"/>
      <c r="F149" s="117"/>
      <c r="G149" s="117"/>
      <c r="H149" s="117"/>
      <c r="I149" s="117"/>
      <c r="J149" s="117"/>
      <c r="K149" s="117"/>
      <c r="L149" s="117"/>
      <c r="M149" s="116"/>
      <c r="N149" s="116"/>
      <c r="O149" s="117"/>
      <c r="P149" s="117"/>
      <c r="Q149" s="117"/>
      <c r="R149" s="117"/>
      <c r="S149" s="117"/>
      <c r="T149" s="117"/>
      <c r="U149" s="117"/>
      <c r="V149" s="115"/>
      <c r="W149" s="116"/>
      <c r="X149" s="117"/>
      <c r="Y149" s="117"/>
      <c r="Z149" s="117"/>
      <c r="AA149" s="117"/>
      <c r="AB149" s="116"/>
      <c r="AC149" s="116"/>
      <c r="AD149" s="116"/>
      <c r="AE149" s="116"/>
      <c r="AF149" s="116"/>
      <c r="AG149" s="116"/>
      <c r="AH149" s="116"/>
      <c r="AI149" s="116"/>
      <c r="AJ149" s="116"/>
      <c r="AK149" s="116"/>
      <c r="AL149" s="116"/>
      <c r="AM149" s="116"/>
    </row>
    <row r="150" spans="1:39" s="113" customFormat="1" ht="15.6">
      <c r="A150" s="111"/>
      <c r="B150" s="112"/>
      <c r="C150" s="114"/>
      <c r="D150" s="115"/>
      <c r="E150" s="116"/>
      <c r="F150" s="117"/>
      <c r="G150" s="117"/>
      <c r="H150" s="117"/>
      <c r="I150" s="117"/>
      <c r="J150" s="117"/>
      <c r="K150" s="117"/>
      <c r="L150" s="115" t="s">
        <v>232</v>
      </c>
      <c r="M150" s="116"/>
      <c r="N150" s="116"/>
      <c r="O150" s="117"/>
      <c r="P150" s="117"/>
      <c r="Q150" s="117"/>
      <c r="R150" s="117"/>
      <c r="S150" s="117"/>
      <c r="T150" s="117"/>
      <c r="U150" s="117"/>
      <c r="V150" s="222">
        <v>3.2349999999999999</v>
      </c>
      <c r="W150" s="116">
        <v>22677.102004000004</v>
      </c>
      <c r="X150" s="117"/>
      <c r="Y150" s="117"/>
      <c r="Z150" s="117"/>
      <c r="AA150" s="117"/>
      <c r="AB150" s="116"/>
      <c r="AC150" s="116"/>
      <c r="AD150" s="116"/>
      <c r="AE150" s="116"/>
      <c r="AF150" s="116"/>
      <c r="AG150" s="116"/>
      <c r="AH150" s="116"/>
      <c r="AI150" s="116"/>
      <c r="AJ150" s="116"/>
      <c r="AK150" s="116"/>
      <c r="AL150" s="116"/>
      <c r="AM150" s="116"/>
    </row>
    <row r="151" spans="1:39" s="113" customFormat="1" ht="15.6">
      <c r="A151" s="111"/>
      <c r="B151" s="112"/>
      <c r="C151" s="114"/>
      <c r="D151" s="115"/>
      <c r="E151" s="116">
        <v>6191.2359999999999</v>
      </c>
      <c r="F151" s="117"/>
      <c r="G151" s="117"/>
      <c r="H151" s="117"/>
      <c r="I151" s="117"/>
      <c r="J151" s="117"/>
      <c r="K151" s="117"/>
      <c r="L151" s="117" t="s">
        <v>149</v>
      </c>
      <c r="M151" s="116"/>
      <c r="N151" s="116"/>
      <c r="O151" s="117"/>
      <c r="P151" s="117"/>
      <c r="Q151" s="117"/>
      <c r="R151" s="117"/>
      <c r="S151" s="117"/>
      <c r="T151" s="117"/>
      <c r="U151" s="117"/>
      <c r="V151" s="116">
        <f>V148+V150</f>
        <v>8.7831203162979445</v>
      </c>
      <c r="W151" s="116">
        <f>W148+W150</f>
        <v>71327.440004000004</v>
      </c>
      <c r="X151" s="117">
        <f>W151-Y151</f>
        <v>14362.624304000012</v>
      </c>
      <c r="Y151" s="117">
        <v>56964.815699999992</v>
      </c>
      <c r="Z151" s="117"/>
      <c r="AA151" s="117"/>
      <c r="AB151" s="116"/>
      <c r="AC151" s="116"/>
      <c r="AD151" s="116"/>
      <c r="AE151" s="116"/>
      <c r="AF151" s="116"/>
      <c r="AG151" s="116"/>
      <c r="AH151" s="116"/>
      <c r="AI151" s="116"/>
      <c r="AJ151" s="116"/>
      <c r="AK151" s="116"/>
      <c r="AL151" s="116"/>
      <c r="AM151" s="116"/>
    </row>
    <row r="152" spans="1:39" s="95" customFormat="1" ht="15" customHeight="1">
      <c r="A152" s="310"/>
      <c r="B152" s="310"/>
      <c r="C152" s="310"/>
      <c r="D152" s="310"/>
      <c r="E152" s="310"/>
      <c r="F152" s="310"/>
      <c r="G152" s="310"/>
      <c r="H152" s="310"/>
      <c r="I152" s="310"/>
      <c r="J152" s="310"/>
      <c r="K152" s="310"/>
      <c r="L152" s="310" t="s">
        <v>233</v>
      </c>
      <c r="M152" s="310"/>
      <c r="N152" s="310"/>
      <c r="O152" s="310"/>
      <c r="P152" s="310"/>
      <c r="Q152" s="310"/>
      <c r="R152" s="310"/>
      <c r="S152" s="310"/>
      <c r="T152" s="310"/>
      <c r="U152" s="310"/>
      <c r="V152" s="98"/>
      <c r="W152" s="162">
        <f>W148+W150</f>
        <v>71327.440004000004</v>
      </c>
      <c r="X152" s="310"/>
      <c r="Y152" s="310"/>
      <c r="Z152" s="310"/>
      <c r="AA152" s="310"/>
      <c r="AB152" s="310"/>
      <c r="AC152" s="310"/>
      <c r="AD152" s="310"/>
      <c r="AE152" s="118"/>
      <c r="AF152" s="118"/>
      <c r="AG152" s="118"/>
      <c r="AH152" s="118"/>
      <c r="AI152" s="118"/>
      <c r="AJ152" s="118"/>
      <c r="AK152" s="118"/>
    </row>
    <row r="153" spans="1:39" s="95" customFormat="1" ht="15" customHeight="1">
      <c r="A153" s="310"/>
      <c r="B153" s="310"/>
      <c r="C153" s="310"/>
      <c r="D153" s="310"/>
      <c r="E153" s="179">
        <f>E139-E151</f>
        <v>4641.3</v>
      </c>
      <c r="F153" s="310"/>
      <c r="G153" s="310"/>
      <c r="H153" s="310"/>
      <c r="I153" s="310"/>
      <c r="J153" s="310"/>
      <c r="K153" s="310"/>
      <c r="L153" s="310" t="s">
        <v>234</v>
      </c>
      <c r="M153" s="310"/>
      <c r="N153" s="310"/>
      <c r="O153" s="310"/>
      <c r="P153" s="310"/>
      <c r="Q153" s="310"/>
      <c r="R153" s="310"/>
      <c r="S153" s="310"/>
      <c r="T153" s="310"/>
      <c r="U153" s="310"/>
      <c r="V153" s="98"/>
      <c r="W153" s="162">
        <f>W152-E148</f>
        <v>48153.335004000008</v>
      </c>
      <c r="X153" s="310"/>
      <c r="Y153" s="310"/>
      <c r="Z153" s="310"/>
      <c r="AA153" s="310"/>
      <c r="AB153" s="310"/>
      <c r="AC153" s="310"/>
      <c r="AD153" s="310"/>
      <c r="AE153" s="118"/>
      <c r="AF153" s="118"/>
      <c r="AG153" s="118"/>
      <c r="AH153" s="118"/>
      <c r="AI153" s="118"/>
      <c r="AJ153" s="118"/>
      <c r="AK153" s="118"/>
    </row>
    <row r="154" spans="1:39" s="95" customFormat="1" ht="15" customHeight="1">
      <c r="A154" s="310"/>
      <c r="B154" s="310"/>
      <c r="C154" s="310"/>
      <c r="D154" s="310"/>
      <c r="E154" s="310"/>
      <c r="F154" s="310"/>
      <c r="G154" s="310"/>
      <c r="H154" s="310"/>
      <c r="I154" s="310"/>
      <c r="J154" s="310"/>
      <c r="K154" s="310"/>
      <c r="L154" s="98" t="s">
        <v>245</v>
      </c>
      <c r="M154" s="98"/>
      <c r="N154" s="98"/>
      <c r="O154" s="98"/>
      <c r="P154" s="98"/>
      <c r="Q154" s="98"/>
      <c r="R154" s="98"/>
      <c r="S154" s="98"/>
      <c r="T154" s="98"/>
      <c r="U154" s="98"/>
      <c r="V154" s="98"/>
      <c r="W154" s="310">
        <f>'Приложение 7 - 2024'!B6</f>
        <v>4400.9030482467997</v>
      </c>
      <c r="X154" s="98"/>
      <c r="Y154" s="310"/>
      <c r="Z154" s="310"/>
      <c r="AA154" s="310"/>
      <c r="AB154" s="310"/>
      <c r="AC154" s="310"/>
      <c r="AD154" s="310"/>
      <c r="AE154" s="118"/>
      <c r="AF154" s="118"/>
      <c r="AG154" s="118"/>
      <c r="AH154" s="118"/>
      <c r="AI154" s="118"/>
      <c r="AJ154" s="118"/>
      <c r="AK154" s="118"/>
    </row>
    <row r="155" spans="1:39" s="95" customFormat="1" ht="15" customHeight="1">
      <c r="A155" s="98"/>
      <c r="B155" s="98" t="s">
        <v>45</v>
      </c>
      <c r="C155" s="98"/>
      <c r="D155" s="98"/>
      <c r="E155" s="98"/>
      <c r="F155" s="98"/>
      <c r="G155" s="98"/>
      <c r="H155" s="98"/>
      <c r="I155" s="98"/>
      <c r="J155" s="98"/>
      <c r="K155" s="98"/>
      <c r="L155" s="310" t="s">
        <v>235</v>
      </c>
      <c r="M155" s="310"/>
      <c r="N155" s="310"/>
      <c r="O155" s="310"/>
      <c r="P155" s="310"/>
      <c r="Q155" s="310"/>
      <c r="R155" s="310"/>
      <c r="S155" s="310"/>
      <c r="T155" s="310"/>
      <c r="U155" s="310"/>
      <c r="V155" s="98"/>
      <c r="W155" s="162">
        <f>W153-W154</f>
        <v>43752.431955753207</v>
      </c>
      <c r="X155" s="98"/>
      <c r="Y155" s="98"/>
      <c r="Z155" s="98"/>
      <c r="AA155" s="98"/>
      <c r="AB155" s="98"/>
      <c r="AC155" s="98"/>
      <c r="AD155" s="98"/>
    </row>
    <row r="156" spans="1:39">
      <c r="F156" s="444"/>
    </row>
    <row r="157" spans="1:39">
      <c r="C157" s="98" t="s">
        <v>195</v>
      </c>
      <c r="F157" s="444"/>
    </row>
    <row r="158" spans="1:39">
      <c r="C158" s="144" t="s">
        <v>150</v>
      </c>
      <c r="D158" s="110">
        <v>0</v>
      </c>
      <c r="E158" s="144">
        <v>0</v>
      </c>
      <c r="F158" s="444"/>
      <c r="K158" s="98" t="s">
        <v>150</v>
      </c>
      <c r="V158" s="110"/>
      <c r="W158" s="144">
        <v>21686.087</v>
      </c>
    </row>
    <row r="159" spans="1:39">
      <c r="C159" s="144" t="s">
        <v>140</v>
      </c>
      <c r="D159" s="110">
        <f>(D13+D22+D31+D40+D49+D58+D76+D85+D94+D103+D112+D121)</f>
        <v>14.809234094982081</v>
      </c>
      <c r="E159" s="144">
        <v>4392.9520000000002</v>
      </c>
      <c r="F159" s="444"/>
      <c r="K159" s="98" t="s">
        <v>140</v>
      </c>
      <c r="V159" s="110">
        <f>(V13+V22+V31+V40+V49+V58+V76+V85+V94+V103+V112+V121)</f>
        <v>12.959105472129526</v>
      </c>
      <c r="W159" s="144">
        <v>27913.870999999999</v>
      </c>
      <c r="X159" s="445">
        <f>W159+W160+W161+W162</f>
        <v>33021.091</v>
      </c>
    </row>
    <row r="160" spans="1:39" s="95" customFormat="1">
      <c r="A160" s="98"/>
      <c r="B160" s="98"/>
      <c r="C160" s="144" t="s">
        <v>212</v>
      </c>
      <c r="D160" s="110"/>
      <c r="E160" s="144">
        <v>0</v>
      </c>
      <c r="F160" s="444"/>
      <c r="G160" s="98"/>
      <c r="H160" s="98"/>
      <c r="I160" s="98"/>
      <c r="J160" s="98"/>
      <c r="K160" s="98" t="s">
        <v>212</v>
      </c>
      <c r="L160" s="98"/>
      <c r="M160" s="98"/>
      <c r="N160" s="98"/>
      <c r="O160" s="98"/>
      <c r="P160" s="98"/>
      <c r="Q160" s="98"/>
      <c r="R160" s="98"/>
      <c r="S160" s="98"/>
      <c r="T160" s="98"/>
      <c r="U160" s="98"/>
      <c r="V160" s="110"/>
      <c r="W160" s="144">
        <v>3521.6759999999999</v>
      </c>
      <c r="X160" s="446"/>
      <c r="Y160" s="98"/>
      <c r="Z160" s="98"/>
      <c r="AA160" s="98"/>
      <c r="AB160" s="98"/>
      <c r="AC160" s="98"/>
      <c r="AD160" s="98"/>
    </row>
    <row r="161" spans="3:41">
      <c r="C161" s="144" t="s">
        <v>146</v>
      </c>
      <c r="D161" s="110" t="e">
        <f>(#REF!+#REF!+#REF!+#REF!+#REF!+#REF!+#REF!+#REF!+#REF!+#REF!+#REF!+#REF!)</f>
        <v>#REF!</v>
      </c>
      <c r="E161" s="144">
        <v>0</v>
      </c>
      <c r="F161" s="444"/>
      <c r="K161" s="98" t="s">
        <v>146</v>
      </c>
      <c r="V161" s="110" t="e">
        <f>(#REF!+#REF!+#REF!+#REF!+#REF!+#REF!+#REF!+#REF!+#REF!+#REF!+#REF!+#REF!)</f>
        <v>#REF!</v>
      </c>
      <c r="W161" s="144">
        <v>657.84699999999998</v>
      </c>
      <c r="X161" s="446"/>
    </row>
    <row r="162" spans="3:41">
      <c r="C162" s="144" t="s">
        <v>141</v>
      </c>
      <c r="D162" s="110">
        <f>(D14+D23+D32+D41+D50+D59+D77+D86+D95+D104+D113+D122)</f>
        <v>0</v>
      </c>
      <c r="E162" s="144">
        <v>13520.398999999999</v>
      </c>
      <c r="F162" s="444"/>
      <c r="K162" s="98" t="s">
        <v>141</v>
      </c>
      <c r="V162" s="110">
        <f>(V14+V23+V32+V41+V50+V59+V77+V86+V95+V104+V113+V122)</f>
        <v>0</v>
      </c>
      <c r="W162" s="144">
        <v>927.697</v>
      </c>
      <c r="X162" s="447"/>
    </row>
    <row r="163" spans="3:41">
      <c r="C163" s="144" t="s">
        <v>142</v>
      </c>
      <c r="D163" s="110">
        <f>(D15+D24+D33+D42+D51+D60+D78+D87+D96+D105+D114+D123)</f>
        <v>1.5505485106908909</v>
      </c>
      <c r="E163" s="144">
        <v>1605.499</v>
      </c>
      <c r="F163" s="444"/>
      <c r="K163" s="98" t="s">
        <v>142</v>
      </c>
      <c r="V163" s="110">
        <f>(V21+V30+V39+V48+V57+V66+V84+V93+V102+V111+V120+V129)</f>
        <v>3.2785632276603631</v>
      </c>
      <c r="W163" s="144">
        <v>0</v>
      </c>
    </row>
    <row r="164" spans="3:41" ht="15.6">
      <c r="C164" s="144" t="s">
        <v>149</v>
      </c>
      <c r="D164" s="143" t="e">
        <f>D158+D159+D161+D162+D163</f>
        <v>#REF!</v>
      </c>
      <c r="E164" s="145">
        <f>E158+E159+E160+E161+E162+E163</f>
        <v>19518.849999999999</v>
      </c>
      <c r="F164" s="444"/>
      <c r="K164" s="98" t="s">
        <v>149</v>
      </c>
      <c r="V164" s="143" t="e">
        <f>V158+V159+V160+V161+V162+V163</f>
        <v>#REF!</v>
      </c>
      <c r="W164" s="145">
        <f>W158+W159+W160+W161+W162+W163</f>
        <v>54707.178</v>
      </c>
    </row>
    <row r="165" spans="3:41">
      <c r="F165" s="448"/>
    </row>
    <row r="167" spans="3:41">
      <c r="W167" s="98">
        <v>19055.952999999998</v>
      </c>
    </row>
    <row r="169" spans="3:41">
      <c r="AE169" s="98"/>
      <c r="AN169" s="98"/>
      <c r="AO169" s="98"/>
    </row>
    <row r="170" spans="3:41" ht="22.8">
      <c r="AE170" s="98"/>
      <c r="AF170" s="190" t="s">
        <v>122</v>
      </c>
      <c r="AG170" s="190" t="s">
        <v>123</v>
      </c>
      <c r="AH170" s="190" t="s">
        <v>124</v>
      </c>
      <c r="AI170" s="190" t="s">
        <v>125</v>
      </c>
      <c r="AJ170" s="190" t="s">
        <v>253</v>
      </c>
      <c r="AN170" s="98"/>
      <c r="AO170" s="98"/>
    </row>
    <row r="171" spans="3:41" ht="22.8">
      <c r="AE171" s="98"/>
      <c r="AF171" s="191">
        <v>720</v>
      </c>
      <c r="AG171" s="191">
        <v>744</v>
      </c>
      <c r="AH171" s="191">
        <v>720</v>
      </c>
      <c r="AI171" s="191">
        <v>744</v>
      </c>
      <c r="AJ171" s="192">
        <f>SUM(X171:AI171)</f>
        <v>2928</v>
      </c>
      <c r="AN171" s="98"/>
      <c r="AO171" s="98"/>
    </row>
    <row r="172" spans="3:41">
      <c r="AE172" s="98"/>
      <c r="AN172" s="98"/>
      <c r="AO172" s="98"/>
    </row>
  </sheetData>
  <autoFilter ref="A10:AM148"/>
  <mergeCells count="60">
    <mergeCell ref="A103:A111"/>
    <mergeCell ref="A112:A120"/>
    <mergeCell ref="A58:A66"/>
    <mergeCell ref="A67:A75"/>
    <mergeCell ref="A76:A84"/>
    <mergeCell ref="A85:A93"/>
    <mergeCell ref="A94:A102"/>
    <mergeCell ref="A13:A21"/>
    <mergeCell ref="A22:A30"/>
    <mergeCell ref="A31:A39"/>
    <mergeCell ref="A40:A48"/>
    <mergeCell ref="A49:A57"/>
    <mergeCell ref="AG8:AH8"/>
    <mergeCell ref="AI8:AJ8"/>
    <mergeCell ref="A11:AM11"/>
    <mergeCell ref="A12:AM12"/>
    <mergeCell ref="AM7:AM9"/>
    <mergeCell ref="S7:T8"/>
    <mergeCell ref="U7:U9"/>
    <mergeCell ref="X7:AA7"/>
    <mergeCell ref="N6:N9"/>
    <mergeCell ref="O6:U6"/>
    <mergeCell ref="V6:V9"/>
    <mergeCell ref="W6:W9"/>
    <mergeCell ref="X6:AD6"/>
    <mergeCell ref="X8:Y8"/>
    <mergeCell ref="Z8:AA8"/>
    <mergeCell ref="AB7:AC8"/>
    <mergeCell ref="F6:L6"/>
    <mergeCell ref="M6:M9"/>
    <mergeCell ref="AD7:AD9"/>
    <mergeCell ref="AG7:AJ7"/>
    <mergeCell ref="AK7:AL8"/>
    <mergeCell ref="F8:G8"/>
    <mergeCell ref="H8:I8"/>
    <mergeCell ref="O8:P8"/>
    <mergeCell ref="Q8:R8"/>
    <mergeCell ref="AE6:AE9"/>
    <mergeCell ref="AF6:AF9"/>
    <mergeCell ref="AG6:AM6"/>
    <mergeCell ref="F7:I7"/>
    <mergeCell ref="J7:K8"/>
    <mergeCell ref="L7:L9"/>
    <mergeCell ref="O7:R7"/>
    <mergeCell ref="A121:A129"/>
    <mergeCell ref="A130:A138"/>
    <mergeCell ref="A139:A147"/>
    <mergeCell ref="A1:AM1"/>
    <mergeCell ref="A2:AM2"/>
    <mergeCell ref="A3:AM3"/>
    <mergeCell ref="A4:AM4"/>
    <mergeCell ref="A5:A9"/>
    <mergeCell ref="B5:B9"/>
    <mergeCell ref="C5:C9"/>
    <mergeCell ref="D5:L5"/>
    <mergeCell ref="M5:U5"/>
    <mergeCell ref="V5:AD5"/>
    <mergeCell ref="AE5:AM5"/>
    <mergeCell ref="D6:D9"/>
    <mergeCell ref="E6:E9"/>
  </mergeCells>
  <pageMargins left="0.39370078740157483" right="0" top="0.78740157480314965" bottom="0.19685039370078741" header="0.31496062992125984" footer="0.31496062992125984"/>
  <pageSetup paperSize="9" scale="59" fitToHeight="2" orientation="landscape" r:id="rId1"/>
  <rowBreaks count="2" manualBreakCount="2">
    <brk id="74" max="29" man="1"/>
    <brk id="108" max="29"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view="pageBreakPreview" zoomScaleNormal="100" zoomScaleSheetLayoutView="100" workbookViewId="0">
      <selection activeCell="E5" sqref="E5"/>
    </sheetView>
  </sheetViews>
  <sheetFormatPr defaultColWidth="9.109375" defaultRowHeight="15.6"/>
  <cols>
    <col min="1" max="3" width="19.33203125" style="4" customWidth="1"/>
    <col min="4" max="4" width="16.88671875" style="4" customWidth="1"/>
    <col min="5" max="5" width="17.5546875" style="4" customWidth="1"/>
    <col min="6" max="6" width="13.109375" style="4" customWidth="1"/>
    <col min="7" max="7" width="10.6640625" style="4" bestFit="1" customWidth="1"/>
    <col min="8" max="8" width="9.109375" style="4"/>
    <col min="9" max="9" width="14" style="4" customWidth="1"/>
    <col min="10" max="10" width="13.5546875" style="4" customWidth="1"/>
    <col min="11" max="11" width="13.109375" style="4" customWidth="1"/>
    <col min="12" max="16384" width="9.109375" style="4"/>
  </cols>
  <sheetData>
    <row r="1" spans="1:11" s="113" customFormat="1">
      <c r="A1" s="416" t="s">
        <v>129</v>
      </c>
      <c r="B1" s="416"/>
      <c r="C1" s="416"/>
      <c r="D1" s="416"/>
      <c r="E1" s="416"/>
    </row>
    <row r="2" spans="1:11" ht="32.25" customHeight="1">
      <c r="A2" s="417" t="s">
        <v>131</v>
      </c>
      <c r="B2" s="417"/>
      <c r="C2" s="417"/>
      <c r="D2" s="417"/>
      <c r="E2" s="417"/>
    </row>
    <row r="3" spans="1:11">
      <c r="A3" s="224"/>
      <c r="B3" s="224"/>
      <c r="C3" s="224" t="s">
        <v>396</v>
      </c>
      <c r="D3" s="224"/>
      <c r="E3" s="224"/>
      <c r="I3" s="4" t="s">
        <v>213</v>
      </c>
      <c r="K3" s="4" t="s">
        <v>215</v>
      </c>
    </row>
    <row r="4" spans="1:11" ht="78" customHeight="1">
      <c r="A4" s="266" t="s">
        <v>24</v>
      </c>
      <c r="B4" s="266" t="s">
        <v>49</v>
      </c>
      <c r="C4" s="266" t="s">
        <v>50</v>
      </c>
      <c r="D4" s="266" t="s">
        <v>55</v>
      </c>
      <c r="E4" s="266" t="s">
        <v>20</v>
      </c>
      <c r="I4" s="5" t="s">
        <v>55</v>
      </c>
      <c r="J4" s="5" t="s">
        <v>214</v>
      </c>
      <c r="K4" s="5" t="s">
        <v>55</v>
      </c>
    </row>
    <row r="5" spans="1:11">
      <c r="A5" s="5">
        <v>1</v>
      </c>
      <c r="B5" s="5">
        <v>2</v>
      </c>
      <c r="C5" s="5">
        <v>3</v>
      </c>
      <c r="D5" s="5">
        <v>4</v>
      </c>
      <c r="E5" s="5">
        <v>5</v>
      </c>
      <c r="I5" s="5">
        <v>4</v>
      </c>
      <c r="J5" s="5">
        <v>4</v>
      </c>
      <c r="K5" s="5">
        <v>4</v>
      </c>
    </row>
    <row r="6" spans="1:11">
      <c r="A6" s="220" t="s">
        <v>54</v>
      </c>
      <c r="B6" s="51">
        <f>B7+B14</f>
        <v>4400.9030482467997</v>
      </c>
      <c r="C6" s="51">
        <f>C7+C14</f>
        <v>0</v>
      </c>
      <c r="D6" s="51">
        <f>(D7+D14)/12</f>
        <v>2397.9208333333331</v>
      </c>
      <c r="E6" s="189">
        <f>E7+E14</f>
        <v>12661287.539999999</v>
      </c>
      <c r="I6" s="51">
        <f>I7+I14</f>
        <v>20522.45</v>
      </c>
      <c r="J6" s="51"/>
      <c r="K6" s="51">
        <f>K7+K14</f>
        <v>21466.4827</v>
      </c>
    </row>
    <row r="7" spans="1:11" ht="31.2">
      <c r="A7" s="221" t="s">
        <v>52</v>
      </c>
      <c r="B7" s="51">
        <f>B8+B9+B10+B11+B12+B13</f>
        <v>2201.3902896233999</v>
      </c>
      <c r="C7" s="51">
        <f>C8+C9+C10+C11+C12+C13</f>
        <v>0</v>
      </c>
      <c r="D7" s="51">
        <f>D8+D9+D10+D11+D12+D13</f>
        <v>14278.829999999998</v>
      </c>
      <c r="E7" s="189">
        <f>E8+E9+E10+E11+E12+E13</f>
        <v>6287172.0800000001</v>
      </c>
      <c r="I7" s="51">
        <f>I8+I9+I10+I11+I12+I13</f>
        <v>9985.61</v>
      </c>
      <c r="J7" s="51"/>
      <c r="K7" s="51">
        <f>K8+K9+K10+K11+K12+K13</f>
        <v>10444.948060000002</v>
      </c>
    </row>
    <row r="8" spans="1:11" ht="14.25" customHeight="1">
      <c r="A8" s="6" t="s">
        <v>4</v>
      </c>
      <c r="B8" s="313">
        <v>407.54735965389995</v>
      </c>
      <c r="C8" s="53"/>
      <c r="D8" s="32">
        <v>2364.4</v>
      </c>
      <c r="E8" s="85">
        <f>ROUND(B8*D8+(B8*D8)*0.2,2)</f>
        <v>1156325.97</v>
      </c>
      <c r="F8" s="52" t="e">
        <f>E8/C8</f>
        <v>#DIV/0!</v>
      </c>
      <c r="I8" s="32">
        <v>1811.64</v>
      </c>
      <c r="J8" s="124">
        <v>4.5999999999999999E-2</v>
      </c>
      <c r="K8" s="32">
        <f>I8+I8*J8</f>
        <v>1894.9754400000002</v>
      </c>
    </row>
    <row r="9" spans="1:11" ht="14.25" customHeight="1">
      <c r="A9" s="7" t="s">
        <v>5</v>
      </c>
      <c r="B9" s="314">
        <v>371.55552845389997</v>
      </c>
      <c r="C9" s="53"/>
      <c r="D9" s="32">
        <v>2456.83</v>
      </c>
      <c r="E9" s="85">
        <f>ROUND(B9*D9+(B9*D9)*0.2,2)</f>
        <v>1095418.52</v>
      </c>
      <c r="F9" s="52" t="e">
        <f>E9/C9</f>
        <v>#DIV/0!</v>
      </c>
      <c r="I9" s="32">
        <v>1962.17</v>
      </c>
      <c r="J9" s="124">
        <v>4.5999999999999999E-2</v>
      </c>
      <c r="K9" s="32">
        <f t="shared" ref="K9:K13" si="0">I9+I9*J9</f>
        <v>2052.4298200000003</v>
      </c>
    </row>
    <row r="10" spans="1:11" ht="14.25" customHeight="1">
      <c r="A10" s="6" t="s">
        <v>6</v>
      </c>
      <c r="B10" s="314">
        <v>379.04683395389992</v>
      </c>
      <c r="C10" s="53"/>
      <c r="D10" s="32">
        <v>2364.4</v>
      </c>
      <c r="E10" s="85">
        <f t="shared" ref="E10:E13" si="1">ROUND(B10*D10+(B10*D10)*0.2,2)</f>
        <v>1075462</v>
      </c>
      <c r="F10" s="52" t="e">
        <f t="shared" ref="F10:F13" si="2">E10/C10</f>
        <v>#DIV/0!</v>
      </c>
      <c r="I10" s="32">
        <v>1780.02</v>
      </c>
      <c r="J10" s="124">
        <v>4.5999999999999999E-2</v>
      </c>
      <c r="K10" s="32">
        <f t="shared" si="0"/>
        <v>1861.90092</v>
      </c>
    </row>
    <row r="11" spans="1:11" ht="14.25" customHeight="1">
      <c r="A11" s="7" t="s">
        <v>7</v>
      </c>
      <c r="B11" s="314">
        <v>370.10662735389997</v>
      </c>
      <c r="C11" s="53"/>
      <c r="D11" s="32">
        <v>2364.4</v>
      </c>
      <c r="E11" s="85">
        <f t="shared" si="1"/>
        <v>1050096.1299999999</v>
      </c>
      <c r="F11" s="52" t="e">
        <f t="shared" si="2"/>
        <v>#DIV/0!</v>
      </c>
      <c r="I11" s="32">
        <v>1477.26</v>
      </c>
      <c r="J11" s="124">
        <v>4.5999999999999999E-2</v>
      </c>
      <c r="K11" s="32">
        <f t="shared" si="0"/>
        <v>1545.21396</v>
      </c>
    </row>
    <row r="12" spans="1:11" ht="14.25" customHeight="1">
      <c r="A12" s="6" t="s">
        <v>8</v>
      </c>
      <c r="B12" s="314">
        <v>325.56737175389998</v>
      </c>
      <c r="C12" s="53"/>
      <c r="D12" s="32">
        <v>2364.4</v>
      </c>
      <c r="E12" s="85">
        <f t="shared" si="1"/>
        <v>923725.79</v>
      </c>
      <c r="F12" s="52" t="e">
        <f t="shared" si="2"/>
        <v>#DIV/0!</v>
      </c>
      <c r="I12" s="32">
        <v>1477.26</v>
      </c>
      <c r="J12" s="124">
        <v>4.5999999999999999E-2</v>
      </c>
      <c r="K12" s="32">
        <f t="shared" si="0"/>
        <v>1545.21396</v>
      </c>
    </row>
    <row r="13" spans="1:11" ht="14.25" customHeight="1">
      <c r="A13" s="7" t="s">
        <v>9</v>
      </c>
      <c r="B13" s="314">
        <v>347.5665684539</v>
      </c>
      <c r="C13" s="53"/>
      <c r="D13" s="32">
        <v>2364.4</v>
      </c>
      <c r="E13" s="85">
        <f t="shared" si="1"/>
        <v>986143.67</v>
      </c>
      <c r="F13" s="52" t="e">
        <f t="shared" si="2"/>
        <v>#DIV/0!</v>
      </c>
      <c r="I13" s="32">
        <v>1477.26</v>
      </c>
      <c r="J13" s="124">
        <v>4.5999999999999999E-2</v>
      </c>
      <c r="K13" s="32">
        <f t="shared" si="0"/>
        <v>1545.21396</v>
      </c>
    </row>
    <row r="14" spans="1:11" ht="31.2">
      <c r="A14" s="8" t="s">
        <v>53</v>
      </c>
      <c r="B14" s="51">
        <f>B15+B16+B17+B18+B19+B20</f>
        <v>2199.5127586233998</v>
      </c>
      <c r="C14" s="51">
        <f>C15+C16+C17+C18+C19+C20</f>
        <v>0</v>
      </c>
      <c r="D14" s="51">
        <f>D15+D16+D17+D18+D19+D20</f>
        <v>14496.22</v>
      </c>
      <c r="E14" s="189">
        <f>E15+E16+E17+E18+E19+E20</f>
        <v>6374115.46</v>
      </c>
      <c r="F14" s="52"/>
      <c r="I14" s="51">
        <f>I15+I16+I17+I18+I19+I20</f>
        <v>10536.84</v>
      </c>
      <c r="J14" s="51"/>
      <c r="K14" s="51">
        <f>K15+K16+K17+K18+K19+K20</f>
        <v>11021.53464</v>
      </c>
    </row>
    <row r="15" spans="1:11">
      <c r="A15" s="6" t="s">
        <v>10</v>
      </c>
      <c r="B15" s="315">
        <v>337.0897850538999</v>
      </c>
      <c r="C15" s="31"/>
      <c r="D15" s="32">
        <v>2364.4</v>
      </c>
      <c r="E15" s="85">
        <f>ROUND(B15*D15+(B15*D15)*0.2,2)</f>
        <v>956418.11</v>
      </c>
      <c r="F15" s="52" t="e">
        <f>E15/C15</f>
        <v>#DIV/0!</v>
      </c>
      <c r="I15" s="32">
        <v>1477.26</v>
      </c>
      <c r="J15" s="124">
        <v>4.5999999999999999E-2</v>
      </c>
      <c r="K15" s="32">
        <f>I15+I15*J15</f>
        <v>1545.21396</v>
      </c>
    </row>
    <row r="16" spans="1:11">
      <c r="A16" s="7" t="s">
        <v>11</v>
      </c>
      <c r="B16" s="315">
        <v>341.48004855389996</v>
      </c>
      <c r="C16" s="31"/>
      <c r="D16" s="32">
        <v>2581.79</v>
      </c>
      <c r="E16" s="85">
        <f t="shared" ref="E16:E20" si="3">ROUND(B16*D16+(B16*D16)*0.2,2)</f>
        <v>1057955.73</v>
      </c>
      <c r="F16" s="52" t="e">
        <f t="shared" ref="F16:F20" si="4">E16/C16</f>
        <v>#DIV/0!</v>
      </c>
      <c r="I16" s="32">
        <v>1477.26</v>
      </c>
      <c r="J16" s="124">
        <v>4.5999999999999999E-2</v>
      </c>
      <c r="K16" s="32">
        <f t="shared" ref="K16:K20" si="5">I16+I16*J16</f>
        <v>1545.21396</v>
      </c>
    </row>
    <row r="17" spans="1:11">
      <c r="A17" s="6" t="s">
        <v>12</v>
      </c>
      <c r="B17" s="315">
        <v>362.97509455390002</v>
      </c>
      <c r="C17" s="30"/>
      <c r="D17" s="32">
        <v>2364.4</v>
      </c>
      <c r="E17" s="85">
        <f t="shared" si="3"/>
        <v>1029861.98</v>
      </c>
      <c r="F17" s="52" t="s">
        <v>133</v>
      </c>
      <c r="I17" s="32">
        <v>1939.19</v>
      </c>
      <c r="J17" s="124">
        <v>4.5999999999999999E-2</v>
      </c>
      <c r="K17" s="32">
        <f t="shared" si="5"/>
        <v>2028.39274</v>
      </c>
    </row>
    <row r="18" spans="1:11">
      <c r="A18" s="7" t="s">
        <v>13</v>
      </c>
      <c r="B18" s="315">
        <v>361.28975905389996</v>
      </c>
      <c r="C18" s="31"/>
      <c r="D18" s="32">
        <v>2364.4</v>
      </c>
      <c r="E18" s="85">
        <f t="shared" si="3"/>
        <v>1025080.21</v>
      </c>
      <c r="F18" s="52" t="e">
        <f t="shared" si="4"/>
        <v>#DIV/0!</v>
      </c>
      <c r="I18" s="32">
        <v>1862.72</v>
      </c>
      <c r="J18" s="124">
        <v>4.5999999999999999E-2</v>
      </c>
      <c r="K18" s="32">
        <f t="shared" si="5"/>
        <v>1948.4051200000001</v>
      </c>
    </row>
    <row r="19" spans="1:11">
      <c r="A19" s="6" t="s">
        <v>14</v>
      </c>
      <c r="B19" s="315">
        <v>396.36904725389996</v>
      </c>
      <c r="C19" s="31"/>
      <c r="D19" s="32">
        <v>2364.4</v>
      </c>
      <c r="E19" s="85">
        <f t="shared" si="3"/>
        <v>1124609.97</v>
      </c>
      <c r="F19" s="52" t="e">
        <f t="shared" si="4"/>
        <v>#DIV/0!</v>
      </c>
      <c r="I19" s="32">
        <v>1965.03</v>
      </c>
      <c r="J19" s="124">
        <v>4.5999999999999999E-2</v>
      </c>
      <c r="K19" s="32">
        <f t="shared" si="5"/>
        <v>2055.4213799999998</v>
      </c>
    </row>
    <row r="20" spans="1:11">
      <c r="A20" s="7" t="s">
        <v>15</v>
      </c>
      <c r="B20" s="315">
        <v>400.3090241539</v>
      </c>
      <c r="C20" s="30"/>
      <c r="D20" s="32">
        <v>2456.83</v>
      </c>
      <c r="E20" s="85">
        <f t="shared" si="3"/>
        <v>1180189.46</v>
      </c>
      <c r="F20" s="52" t="e">
        <f t="shared" si="4"/>
        <v>#DIV/0!</v>
      </c>
      <c r="I20" s="32">
        <v>1815.38</v>
      </c>
      <c r="J20" s="124">
        <v>4.5999999999999999E-2</v>
      </c>
      <c r="K20" s="32">
        <f t="shared" si="5"/>
        <v>1898.8874800000001</v>
      </c>
    </row>
    <row r="21" spans="1:11">
      <c r="I21" s="94"/>
      <c r="J21" s="94"/>
      <c r="K21" s="94"/>
    </row>
    <row r="23" spans="1:11">
      <c r="A23" s="181"/>
      <c r="B23" s="181"/>
      <c r="C23" s="181"/>
      <c r="D23" s="181"/>
      <c r="E23" s="181"/>
      <c r="F23" s="178"/>
    </row>
    <row r="25" spans="1:11">
      <c r="D25" s="164"/>
      <c r="E25" s="165" t="s">
        <v>241</v>
      </c>
      <c r="F25" s="184" t="s">
        <v>249</v>
      </c>
    </row>
    <row r="26" spans="1:11">
      <c r="D26" s="164" t="s">
        <v>236</v>
      </c>
      <c r="E26" s="309">
        <v>110025.59104</v>
      </c>
      <c r="F26" s="183">
        <f>E26/12</f>
        <v>9168.7992533333327</v>
      </c>
    </row>
    <row r="27" spans="1:11">
      <c r="D27" s="164" t="s">
        <v>237</v>
      </c>
      <c r="E27" s="309">
        <v>10491.81097</v>
      </c>
      <c r="F27" s="183">
        <f t="shared" ref="F27" si="6">E27/12</f>
        <v>874.31758083333341</v>
      </c>
    </row>
    <row r="28" spans="1:11">
      <c r="D28" s="164" t="s">
        <v>238</v>
      </c>
      <c r="E28" s="309">
        <v>40351.427819999997</v>
      </c>
      <c r="F28" s="183">
        <f>E28/12</f>
        <v>3362.6189849999996</v>
      </c>
      <c r="G28" s="185">
        <f>F28/1700</f>
        <v>1.9780111676470586</v>
      </c>
      <c r="H28" s="4" t="s">
        <v>250</v>
      </c>
      <c r="J28" s="182">
        <f>E28/'Приложение 6 2024'!W139</f>
        <v>4.2525308850863484</v>
      </c>
    </row>
    <row r="29" spans="1:11">
      <c r="D29" s="164" t="s">
        <v>242</v>
      </c>
      <c r="E29" s="233">
        <v>0</v>
      </c>
      <c r="F29" s="183">
        <f>E29/12</f>
        <v>0</v>
      </c>
    </row>
    <row r="30" spans="1:11">
      <c r="D30" s="164" t="s">
        <v>239</v>
      </c>
      <c r="E30" s="316">
        <v>12661.287539999999</v>
      </c>
      <c r="F30" s="183">
        <f>E30/12</f>
        <v>1055.107295</v>
      </c>
    </row>
    <row r="31" spans="1:11">
      <c r="D31" s="164" t="s">
        <v>240</v>
      </c>
      <c r="E31" s="177">
        <f>E26-E27-E28-E29-E30</f>
        <v>46521.064709999999</v>
      </c>
      <c r="F31" s="183">
        <f>E31/12</f>
        <v>3876.7553924999997</v>
      </c>
    </row>
    <row r="32" spans="1:11">
      <c r="E32" s="182">
        <f>E31/12</f>
        <v>3876.7553924999997</v>
      </c>
    </row>
    <row r="37" spans="1:12">
      <c r="A37" s="4">
        <v>407.54735965389995</v>
      </c>
      <c r="B37" s="4">
        <v>371.55552845389997</v>
      </c>
      <c r="C37" s="4">
        <v>379.04683395389992</v>
      </c>
      <c r="D37" s="4">
        <v>370.10662735389997</v>
      </c>
      <c r="E37" s="4">
        <v>325.56737175389998</v>
      </c>
      <c r="F37" s="4">
        <v>347.5665684539</v>
      </c>
      <c r="G37" s="4">
        <v>337.0897850538999</v>
      </c>
      <c r="H37" s="4">
        <v>341.48004855389996</v>
      </c>
      <c r="I37" s="4">
        <v>362.97509455390002</v>
      </c>
      <c r="J37" s="4">
        <v>361.28975905389996</v>
      </c>
      <c r="K37" s="4">
        <v>396.36904725389996</v>
      </c>
      <c r="L37" s="4">
        <v>400.3090241539</v>
      </c>
    </row>
    <row r="39" spans="1:12">
      <c r="A39" s="4">
        <v>407.54735965389995</v>
      </c>
    </row>
    <row r="40" spans="1:12">
      <c r="A40" s="4">
        <v>371.55552845389997</v>
      </c>
    </row>
    <row r="41" spans="1:12">
      <c r="A41" s="4">
        <v>379.04683395389992</v>
      </c>
    </row>
    <row r="42" spans="1:12">
      <c r="A42" s="4">
        <v>370.10662735389997</v>
      </c>
    </row>
    <row r="43" spans="1:12">
      <c r="A43" s="4">
        <v>325.56737175389998</v>
      </c>
    </row>
    <row r="44" spans="1:12">
      <c r="A44" s="4">
        <v>347.5665684539</v>
      </c>
    </row>
    <row r="45" spans="1:12">
      <c r="A45" s="4">
        <v>337.0897850538999</v>
      </c>
    </row>
    <row r="46" spans="1:12">
      <c r="A46" s="4">
        <v>341.48004855389996</v>
      </c>
    </row>
    <row r="47" spans="1:12">
      <c r="A47" s="4">
        <v>362.97509455390002</v>
      </c>
    </row>
    <row r="48" spans="1:12">
      <c r="A48" s="4">
        <v>361.28975905389996</v>
      </c>
    </row>
    <row r="49" spans="1:1">
      <c r="A49" s="4">
        <v>396.36904725389996</v>
      </c>
    </row>
    <row r="50" spans="1:1">
      <c r="A50" s="4">
        <v>400.3090241539</v>
      </c>
    </row>
  </sheetData>
  <mergeCells count="2">
    <mergeCell ref="A1:E1"/>
    <mergeCell ref="A2:E2"/>
  </mergeCells>
  <pageMargins left="0.78740157480314965" right="0.39370078740157483" top="0.78740157480314965" bottom="0.78740157480314965" header="0.31496062992125984" footer="0.31496062992125984"/>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11</vt:i4>
      </vt:variant>
    </vt:vector>
  </HeadingPairs>
  <TitlesOfParts>
    <vt:vector size="18" baseType="lpstr">
      <vt:lpstr>Приложение 1 ПАО ФСК</vt:lpstr>
      <vt:lpstr>Приложение 2 Аренда-Г</vt:lpstr>
      <vt:lpstr>Приложение 3 Отчет Аренда-Г</vt:lpstr>
      <vt:lpstr>Приложение 4 Амортизация-Г</vt:lpstr>
      <vt:lpstr>Приложение 5 2024</vt:lpstr>
      <vt:lpstr>Приложение 6 2024</vt:lpstr>
      <vt:lpstr>Приложение 7 - 2024</vt:lpstr>
      <vt:lpstr>'Приложение 1 ПАО ФСК'!Print_Area</vt:lpstr>
      <vt:lpstr>'Приложение 3 Отчет Аренда-Г'!Print_Area</vt:lpstr>
      <vt:lpstr>'Приложение 4 Амортизация-Г'!Print_Area</vt:lpstr>
      <vt:lpstr>'Приложение 5 2024'!Print_Area</vt:lpstr>
      <vt:lpstr>'Приложение 6 2024'!Print_Area</vt:lpstr>
      <vt:lpstr>'Приложение 7 - 2024'!Print_Area</vt:lpstr>
      <vt:lpstr>'Приложение 5 2024'!Print_Titles</vt:lpstr>
      <vt:lpstr>'Приложение 1 ПАО ФСК'!Область_печати</vt:lpstr>
      <vt:lpstr>'Приложение 5 2024'!Область_печати</vt:lpstr>
      <vt:lpstr>'Приложение 6 2024'!Область_печати</vt:lpstr>
      <vt:lpstr>'Приложение 7 - 2024'!Область_печати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Дьяченко</dc:creator>
  <cp:lastModifiedBy>User13</cp:lastModifiedBy>
  <cp:lastPrinted>2023-09-28T07:06:11Z</cp:lastPrinted>
  <dcterms:created xsi:type="dcterms:W3CDTF">2014-07-30T07:44:10Z</dcterms:created>
  <dcterms:modified xsi:type="dcterms:W3CDTF">2023-09-28T07:06:17Z</dcterms:modified>
</cp:coreProperties>
</file>