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8. ЮРИНА Надежда Станиславовна\ТАРИФ 2024\"/>
    </mc:Choice>
  </mc:AlternateContent>
  <bookViews>
    <workbookView xWindow="0" yWindow="0" windowWidth="23796" windowHeight="11832"/>
  </bookViews>
  <sheets>
    <sheet name="2024 ТСК ЭА" sheetId="11" r:id="rId1"/>
    <sheet name="2023 ТСК ЭА" sheetId="10" r:id="rId2"/>
    <sheet name="2022 ЗФ " sheetId="9" r:id="rId3"/>
    <sheet name="2021 ЗФ" sheetId="8" r:id="rId4"/>
    <sheet name="2020 ЗФ" sheetId="7" r:id="rId5"/>
    <sheet name="2020" sheetId="6" r:id="rId6"/>
    <sheet name="2019" sheetId="5" r:id="rId7"/>
    <sheet name="2018" sheetId="4" r:id="rId8"/>
    <sheet name="2017" sheetId="1" r:id="rId9"/>
    <sheet name="2016" sheetId="2" r:id="rId10"/>
  </sheets>
  <definedNames>
    <definedName name="Print_Area" localSheetId="6">'2019'!$A$1:$F$47</definedName>
    <definedName name="Print_Area" localSheetId="5">'2020'!$A$1:$F$47</definedName>
    <definedName name="Print_Area" localSheetId="4">'2020 ЗФ'!$A$1:$F$47</definedName>
    <definedName name="Print_Area" localSheetId="3">'2021 ЗФ'!$A$1:$F$44</definedName>
    <definedName name="Print_Area" localSheetId="2">'2022 ЗФ '!$A$1:$F$30</definedName>
    <definedName name="Print_Area" localSheetId="1">'2023 ТСК ЭА'!$A$1:$F$30</definedName>
    <definedName name="Print_Area" localSheetId="0">'2024 ТСК ЭА'!$A$1:$F$30</definedName>
    <definedName name="_xlnm.Print_Area" localSheetId="1">'2023 ТСК ЭА'!$A$1:$F$43</definedName>
    <definedName name="_xlnm.Print_Area" localSheetId="0">'2024 ТСК ЭА'!$A$1:$F$30</definedName>
  </definedNames>
  <calcPr calcId="162913"/>
</workbook>
</file>

<file path=xl/calcChain.xml><?xml version="1.0" encoding="utf-8"?>
<calcChain xmlns="http://schemas.openxmlformats.org/spreadsheetml/2006/main">
  <c r="A43" i="11" l="1"/>
  <c r="C36" i="11"/>
  <c r="A36" i="11"/>
  <c r="B34" i="11"/>
  <c r="C33" i="11" s="1"/>
  <c r="A34" i="11"/>
  <c r="G26" i="11"/>
  <c r="G20" i="11"/>
  <c r="A40" i="11" l="1"/>
  <c r="A41" i="11" s="1"/>
  <c r="C32" i="11"/>
  <c r="A34" i="10"/>
  <c r="A41" i="10"/>
  <c r="A36" i="10" l="1"/>
  <c r="C36" i="10" l="1"/>
  <c r="G26" i="10"/>
  <c r="G20" i="10"/>
  <c r="A43" i="10" l="1"/>
  <c r="B34" i="10"/>
  <c r="A40" i="10" l="1"/>
  <c r="C32" i="10"/>
  <c r="C33" i="10"/>
  <c r="C36" i="9"/>
  <c r="A43" i="9" l="1"/>
  <c r="A36" i="9"/>
  <c r="B34" i="9"/>
  <c r="A34" i="9"/>
  <c r="G26" i="9"/>
  <c r="G20" i="9"/>
  <c r="A40" i="9" l="1"/>
  <c r="A41" i="9" s="1"/>
  <c r="C32" i="9"/>
  <c r="C33" i="9"/>
  <c r="A36" i="8"/>
  <c r="C36" i="8" l="1"/>
  <c r="A43" i="8" l="1"/>
  <c r="A34" i="8" l="1"/>
  <c r="B34" i="8" l="1"/>
  <c r="A40" i="8" l="1"/>
  <c r="A41" i="8" s="1"/>
  <c r="C32" i="8"/>
  <c r="G26" i="8"/>
  <c r="G20" i="8"/>
  <c r="C33" i="8" l="1"/>
  <c r="C36" i="7"/>
  <c r="A43" i="7"/>
  <c r="A34" i="7"/>
  <c r="A36" i="7" l="1"/>
  <c r="B34" i="7"/>
  <c r="C33" i="7" s="1"/>
  <c r="A40" i="7"/>
  <c r="A41" i="7" s="1"/>
  <c r="C32" i="7" l="1"/>
  <c r="A36" i="6"/>
  <c r="C36" i="6"/>
  <c r="A34" i="6"/>
  <c r="A43" i="6" l="1"/>
  <c r="B34" i="6"/>
  <c r="C32" i="6" l="1"/>
  <c r="A40" i="6"/>
  <c r="A41" i="6" s="1"/>
  <c r="C33" i="6"/>
  <c r="A60" i="4"/>
  <c r="A53" i="4"/>
  <c r="G44" i="4"/>
  <c r="G39" i="4"/>
  <c r="A51" i="4"/>
  <c r="C53" i="4"/>
  <c r="B51" i="4"/>
  <c r="A57" i="4" s="1"/>
  <c r="A58" i="4" s="1"/>
  <c r="B45" i="4"/>
  <c r="C45" i="4"/>
  <c r="B34" i="5"/>
  <c r="C32" i="5" s="1"/>
  <c r="C36" i="5"/>
  <c r="C49" i="4" l="1"/>
  <c r="C50" i="4"/>
  <c r="A34" i="5"/>
  <c r="A36" i="5"/>
  <c r="A40" i="5" l="1"/>
  <c r="A41" i="5" s="1"/>
  <c r="A43" i="5"/>
  <c r="B24" i="2" l="1"/>
  <c r="A28" i="1" l="1"/>
  <c r="B28" i="1"/>
  <c r="C27" i="1" s="1"/>
  <c r="A24" i="2"/>
  <c r="A33" i="1"/>
  <c r="B32" i="1"/>
  <c r="A24" i="1"/>
  <c r="A33" i="2"/>
  <c r="B32" i="2"/>
  <c r="B28" i="2"/>
  <c r="C27" i="2" s="1"/>
  <c r="A28" i="2"/>
  <c r="C26" i="2"/>
  <c r="C33" i="5" l="1"/>
  <c r="C26" i="1"/>
</calcChain>
</file>

<file path=xl/sharedStrings.xml><?xml version="1.0" encoding="utf-8"?>
<sst xmlns="http://schemas.openxmlformats.org/spreadsheetml/2006/main" count="361" uniqueCount="104">
  <si>
    <t>"Об утверждении нормативов потерь электрической энергии при ее передаче по электрическим сетям территориальных сетевых организаций"</t>
  </si>
  <si>
    <t>Соотношение протяженности воздушных и кабельных линий электропередачи в одноцепном выражении, %</t>
  </si>
  <si>
    <t>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сеть, %</t>
  </si>
  <si>
    <t>Среднее второе напряжение</t>
  </si>
  <si>
    <t>менее 1 000</t>
  </si>
  <si>
    <t>менее 30</t>
  </si>
  <si>
    <t>более 1 000</t>
  </si>
  <si>
    <t>более 30</t>
  </si>
  <si>
    <t>Отпуск электрической энергии в электрическую сеть / протяженность линий электропередачи в одноцепном выражении, тыс кВт*час/км</t>
  </si>
  <si>
    <t>Расчет выполнен в соответствии с Приказом Министерства энергетики РФ от 30 сентября 2014 г. N 674</t>
  </si>
  <si>
    <t>Плановый расчет потерь ООО "Аквилон электросети" на 2016 год</t>
  </si>
  <si>
    <t>менее 1000</t>
  </si>
  <si>
    <t>13800/31,44=438,93</t>
  </si>
  <si>
    <t>2. Соотношение протяженности воздушных и кабельных линий электропередачи в одноцепном выражении, %</t>
  </si>
  <si>
    <t>1. Отпуск электрической энергии в электрическую сеть / протяженность линий электропередачи в одноцепном выражении, тыс кВт*час/км</t>
  </si>
  <si>
    <t>воздушные  линии электропередач 13,56км - 43%</t>
  </si>
  <si>
    <t>кабельные  линии электропередач  17,88км - 57%</t>
  </si>
  <si>
    <t>13800000*7,84%=1081920 кВт*час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</si>
  <si>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7,84% от заявленного объема электрической энергии, и составляют: 1081920 кВт*час</t>
  </si>
  <si>
    <t>Плановый расчет потерь ООО "Аквилон электросети" на 2017 год</t>
  </si>
  <si>
    <t>19612,092/51,32=382,153</t>
  </si>
  <si>
    <t>воздушные  линии электропередач 28,8км - 43%</t>
  </si>
  <si>
    <t>кабельные  линии электропередач  22,52км - 44%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</si>
  <si>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7,84% от заявленного объема электрической энергии, и составляют: 1537588,013 кВт*час</t>
  </si>
  <si>
    <t>19612092*7,84%=1537588,013 кВт*час</t>
  </si>
  <si>
    <t>Плановый расчет потерь ООО "Аквилон электросети" на 2019 год</t>
  </si>
  <si>
    <t>Расчет выполнен в соответствии с Приказом Министерства энергетики РФ от 26 сентября 2017 г. N 887</t>
  </si>
  <si>
    <t>Доля протяженности воздушных линий электропередачи в одноцепном выражении, в суммарной протяженности воздушных и кабельных линий электропередачи в одноцепном выражении,  %</t>
  </si>
  <si>
    <t>30 и менее</t>
  </si>
  <si>
    <t>Соотношение величины отпуска электрической энергии в электрическую сеть и суммы номинальных мощностей силовых трансформаторов, тыс кВт*час/МВ А</t>
  </si>
  <si>
    <t xml:space="preserve">2000 и менее </t>
  </si>
  <si>
    <t xml:space="preserve">более 2000 </t>
  </si>
  <si>
    <t>Значение норматива потерь электрической энергии при её передаче по электрическим сетям территориальных сетевых организаций, %</t>
  </si>
  <si>
    <t xml:space="preserve">1. Соотношение величины отпуска электрической энергии в электрическую сеть и суммы номинальных мощностей силовых трансформаторов, </t>
  </si>
  <si>
    <t>тыс кВт*час/МВ А:</t>
  </si>
  <si>
    <t xml:space="preserve">2. Доля протяженности воздушных линий электропередачи в одноцепном выражении, в суммарной протяженности воздушных и кабельных линий </t>
  </si>
  <si>
    <t>электропередачи в одноцепном выражении,  % :</t>
  </si>
  <si>
    <t>ООО "Аквилон электросети"</t>
  </si>
  <si>
    <t>__________________________Ю.С. Киреев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</si>
  <si>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8,49% от заявленного объема электрической энергии, и составляют: 4 443 234,963 кВт*час</t>
  </si>
  <si>
    <t>52 334 923*8,49%= 4 443 234,963 кВт*час</t>
  </si>
  <si>
    <t>52334,923/38,145=1371,999554</t>
  </si>
  <si>
    <t>Плановый расчет потерь ООО "Аквилон электросети" на 2018 год</t>
  </si>
  <si>
    <t>Доля протяженности воздушных линий электропередачи в одноцепном выражении, в суммарной протяженности воздушных и кабельных линий электропередачи в одноцепном выражении, %</t>
  </si>
  <si>
    <t>Соотношение величины отпуска электрической энергии в электрическую сеть и суммы номинальных мощностей силовых трансформаторов, тыс. кВтч/МВА</t>
  </si>
  <si>
    <t>Значение норматива потерь электрической энергии при ее передаче по электрическим сетям территориальных сетевых организаций, %</t>
  </si>
  <si>
    <t>2000 и менее</t>
  </si>
  <si>
    <t>более 2000</t>
  </si>
  <si>
    <t>30 и более</t>
  </si>
  <si>
    <t>Доля протяженности воздушных линий электропередачи в одноцепном выражении, в суммарной протяженности воздушных и кабельных линий электропередачи в одноцепном выражении&lt;1&gt;, %</t>
  </si>
  <si>
    <t>Низкое напряжение</t>
  </si>
  <si>
    <t>&gt;30</t>
  </si>
  <si>
    <t>&lt;2000</t>
  </si>
  <si>
    <t>старая форма</t>
  </si>
  <si>
    <t>Мощность</t>
  </si>
  <si>
    <t>Протяженность</t>
  </si>
  <si>
    <t>воздушные  линии электропередач 11,471км -32%</t>
  </si>
  <si>
    <t>кабельные  линии электропередач  24,843км -68%</t>
  </si>
  <si>
    <t>Плановый расчет потерь ООО "Аквилон электросети" на 2020 год</t>
  </si>
  <si>
    <t>54707,178238/36,245=1509,371727</t>
  </si>
  <si>
    <t>воздушные  линии электропередач 12,971км -33%</t>
  </si>
  <si>
    <t>кабельные  линии электропередач  26,059км -67%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</si>
  <si>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8,49% от заявленного объема электрической энергии, и составляют: 4 644 639,432 кВт*час</t>
  </si>
  <si>
    <t>54707,178238*8,49%= 4 644 639,432 кВт*час</t>
  </si>
  <si>
    <t>Плановый расчет потерь ООО "Золото Финанс" на 2020 год</t>
  </si>
  <si>
    <t>42293,453/32,005=1321,463928</t>
  </si>
  <si>
    <t>ООО "Золото Финанс"</t>
  </si>
  <si>
    <t>__________________________Ф.А. Коростелева</t>
  </si>
  <si>
    <t>кабельные  линии электропередач  23,166км -77%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</si>
  <si>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6,17% от заявленного объема электрической энергии, и составляют: 2 609 506,05 кВт*час</t>
  </si>
  <si>
    <t>4 229 345,3*6,17%= 2 609 506,05 кВт*час</t>
  </si>
  <si>
    <t>воздушные  линии электропередач 7,031км -23%</t>
  </si>
  <si>
    <t>Плановый расчет потерь ООО "Золото Финанс" на 2021 год</t>
  </si>
  <si>
    <t>__________________________    Н.В. Дмитриева</t>
  </si>
  <si>
    <t>ВЛ</t>
  </si>
  <si>
    <t>КЛ</t>
  </si>
  <si>
    <t>воздушные  линии электропередач 8,516км -13%</t>
  </si>
  <si>
    <t>кабельные  линии электропередач  57,396км -87%</t>
  </si>
  <si>
    <t>46001,53/29,875=1539,80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</si>
  <si>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6,17% от заявленного объема электрической энергии, и составляют: 2 838, 294 тыс. кВт*час</t>
  </si>
  <si>
    <t>46 001, 530*6,17%= 2 838, 294 тыс. кВт*час</t>
  </si>
  <si>
    <t>Плановый расчет потерь ООО "Золото Финанс" на 2022 год</t>
  </si>
  <si>
    <t>__________________________    Н.В. Меркушева</t>
  </si>
  <si>
    <t>56964,816/31,970=1781,821</t>
  </si>
  <si>
    <t>воздушные  линии электропередач 12,52км -15%</t>
  </si>
  <si>
    <t>кабельные  линии электропередач  68,734км -85%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</si>
  <si>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6,17% от заявленного объема электрической энергии, и составляют: 3 514,729 тыс. кВт*час</t>
  </si>
  <si>
    <t>56 964,816*6,17%= 3 514,729 тыс. кВт*час</t>
  </si>
  <si>
    <t>Плановый расчет потерь ООО ТСК "Энергоальянс" на 2023 год</t>
  </si>
  <si>
    <t>Директор</t>
  </si>
  <si>
    <t>ООО ТСК "Энергоальянс"</t>
  </si>
  <si>
    <t>__________________________    С.В. Демченко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</si>
  <si>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6,17% от заявленного объема электрической энергии, и составляют: 3 468,288 тыс. кВт*час</t>
  </si>
  <si>
    <t>56212,128*6,17%= 3 468,288 тыс. кВт*час</t>
  </si>
  <si>
    <t>56212,128/41,080=1368,358</t>
  </si>
  <si>
    <t>воздушные  линии электропередач 9,394км -12%</t>
  </si>
  <si>
    <t>кабельные  линии электропередач  68,579км -88%</t>
  </si>
  <si>
    <t>Плановый расчет потерь ООО ТСК "Энергоальянс" на 2024 год</t>
  </si>
  <si>
    <t>71327,440/59,830=1192,168</t>
  </si>
  <si>
    <t>воздушные  линии электропередач 8,777км -12%</t>
  </si>
  <si>
    <t>кабельные  линии электропередач  73,908км -88%</t>
  </si>
  <si>
    <t>Таким образом 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 составляют 6,17% от заявленного объема электрической энергии, и составляют: 4400,903 тыс. кВт*час</t>
  </si>
  <si>
    <t>71327,440*6,17%= 4400,903 тыс. кВт*час</t>
  </si>
  <si>
    <t>Исполнительный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</si>
</sst>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"/>
    <numFmt numFmtId="166" formatCode="_-* #,##0.000\ _₽_-;\-* #,##0.0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1" fillId="2" borderId="0" xfId="0" applyFont="1" applyFill="1"/>
    <xf numFmtId="0" fontId="0" fillId="2" borderId="0" xfId="0" applyFill="1"/>
    <xf numFmtId="9" fontId="0" fillId="2" borderId="0" xfId="0" applyNumberFormat="1" applyFill="1"/>
    <xf numFmtId="0" fontId="2" fillId="2" borderId="0" xfId="1" applyFill="1" applyAlignment="1" applyProtection="1"/>
    <xf numFmtId="10" fontId="0" fillId="2" borderId="0" xfId="0" applyNumberFormat="1" applyFill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/>
    <xf numFmtId="0" fontId="1" fillId="2" borderId="0" xfId="0" applyFont="1" applyFill="1"/>
    <xf numFmtId="0" fontId="0" fillId="2" borderId="0" xfId="0" applyFill="1"/>
    <xf numFmtId="9" fontId="0" fillId="2" borderId="0" xfId="0" applyNumberFormat="1" applyFill="1"/>
    <xf numFmtId="0" fontId="2" fillId="2" borderId="0" xfId="1" applyFill="1" applyAlignment="1" applyProtection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4" fillId="4" borderId="0" xfId="0" applyFont="1" applyFill="1"/>
    <xf numFmtId="0" fontId="0" fillId="3" borderId="0" xfId="0" applyFill="1" applyAlignment="1">
      <alignment wrapText="1"/>
    </xf>
    <xf numFmtId="0" fontId="3" fillId="0" borderId="0" xfId="0" applyFont="1" applyAlignment="1">
      <alignment horizontal="center"/>
    </xf>
    <xf numFmtId="0" fontId="4" fillId="5" borderId="0" xfId="0" applyFont="1" applyFill="1"/>
    <xf numFmtId="0" fontId="3" fillId="0" borderId="0" xfId="0" applyFont="1" applyAlignment="1">
      <alignment horizontal="center"/>
    </xf>
    <xf numFmtId="0" fontId="0" fillId="6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5" fillId="0" borderId="0" xfId="1" applyNumberFormat="1" applyFont="1" applyAlignment="1" applyProtection="1"/>
    <xf numFmtId="14" fontId="0" fillId="0" borderId="0" xfId="0" applyNumberFormat="1"/>
    <xf numFmtId="164" fontId="4" fillId="0" borderId="0" xfId="2" applyFont="1"/>
    <xf numFmtId="164" fontId="0" fillId="2" borderId="0" xfId="2" applyFont="1" applyFill="1"/>
    <xf numFmtId="164" fontId="0" fillId="0" borderId="0" xfId="2" applyFont="1"/>
    <xf numFmtId="166" fontId="2" fillId="2" borderId="0" xfId="2" applyNumberFormat="1" applyFont="1" applyFill="1" applyAlignment="1" applyProtection="1"/>
    <xf numFmtId="166" fontId="1" fillId="0" borderId="0" xfId="2" applyNumberFormat="1" applyFont="1"/>
    <xf numFmtId="166" fontId="1" fillId="2" borderId="0" xfId="2" applyNumberFormat="1" applyFont="1" applyFill="1"/>
    <xf numFmtId="166" fontId="4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6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selection activeCell="C13" sqref="C13"/>
    </sheetView>
  </sheetViews>
  <sheetFormatPr defaultColWidth="9.109375" defaultRowHeight="14.4" x14ac:dyDescent="0.3"/>
  <cols>
    <col min="1" max="1" width="37.88671875" style="20" customWidth="1"/>
    <col min="2" max="2" width="36.5546875" style="20" customWidth="1"/>
    <col min="3" max="3" width="36.44140625" style="20" customWidth="1"/>
    <col min="4" max="5" width="9.109375" style="20"/>
    <col min="6" max="6" width="10.109375" style="20" bestFit="1" customWidth="1"/>
    <col min="7" max="8" width="9.109375" style="20"/>
    <col min="9" max="9" width="9.109375" style="20" customWidth="1"/>
    <col min="10" max="16384" width="9.109375" style="20"/>
  </cols>
  <sheetData>
    <row r="1" spans="1:12" ht="18" x14ac:dyDescent="0.35">
      <c r="A1" s="62" t="s">
        <v>97</v>
      </c>
      <c r="B1" s="62"/>
      <c r="C1" s="62"/>
      <c r="D1" s="62"/>
      <c r="E1" s="62"/>
      <c r="F1" s="60">
        <v>45194</v>
      </c>
    </row>
    <row r="2" spans="1:12" ht="18" x14ac:dyDescent="0.35">
      <c r="A2" s="61"/>
      <c r="B2" s="61"/>
      <c r="C2" s="61"/>
      <c r="D2" s="61"/>
      <c r="E2" s="61"/>
    </row>
    <row r="3" spans="1:12" x14ac:dyDescent="0.3">
      <c r="A3" s="21" t="s">
        <v>26</v>
      </c>
    </row>
    <row r="4" spans="1:12" x14ac:dyDescent="0.3">
      <c r="A4" s="21" t="s">
        <v>0</v>
      </c>
    </row>
    <row r="5" spans="1:12" ht="18" x14ac:dyDescent="0.35">
      <c r="A5" s="61"/>
      <c r="B5" s="61"/>
      <c r="C5" s="61"/>
      <c r="D5" s="61"/>
      <c r="E5" s="61"/>
    </row>
    <row r="6" spans="1:12" ht="72" x14ac:dyDescent="0.3">
      <c r="A6" s="16" t="s">
        <v>27</v>
      </c>
      <c r="B6" s="17" t="s">
        <v>29</v>
      </c>
      <c r="C6" s="16" t="s">
        <v>32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63" t="s">
        <v>3</v>
      </c>
      <c r="B7" s="64"/>
      <c r="C7" s="65"/>
    </row>
    <row r="8" spans="1:12" x14ac:dyDescent="0.3">
      <c r="A8" s="31" t="s">
        <v>7</v>
      </c>
      <c r="B8" s="31" t="s">
        <v>30</v>
      </c>
      <c r="C8" s="31">
        <v>8.49</v>
      </c>
      <c r="E8" s="25"/>
      <c r="F8" s="25"/>
    </row>
    <row r="9" spans="1:12" x14ac:dyDescent="0.3">
      <c r="A9" s="31" t="s">
        <v>7</v>
      </c>
      <c r="B9" s="31" t="s">
        <v>31</v>
      </c>
      <c r="C9" s="31">
        <v>7.36</v>
      </c>
      <c r="E9" s="25"/>
      <c r="F9" s="25"/>
    </row>
    <row r="10" spans="1:12" x14ac:dyDescent="0.3">
      <c r="A10" s="31" t="s">
        <v>28</v>
      </c>
      <c r="B10" s="31" t="s">
        <v>30</v>
      </c>
      <c r="C10" s="31">
        <v>6.17</v>
      </c>
      <c r="D10" s="46"/>
      <c r="E10" s="25"/>
      <c r="F10" s="25"/>
    </row>
    <row r="11" spans="1:12" x14ac:dyDescent="0.3">
      <c r="A11" s="31" t="s">
        <v>28</v>
      </c>
      <c r="B11" s="31" t="s">
        <v>31</v>
      </c>
      <c r="C11" s="31">
        <v>6.08</v>
      </c>
      <c r="D11" s="25"/>
      <c r="E11" s="25"/>
      <c r="F11" s="25"/>
    </row>
    <row r="12" spans="1:12" x14ac:dyDescent="0.3">
      <c r="A12" s="25"/>
      <c r="B12" s="25"/>
      <c r="C12" s="25"/>
      <c r="D12" s="25"/>
      <c r="E12" s="25"/>
      <c r="F12" s="25"/>
    </row>
    <row r="13" spans="1:12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x14ac:dyDescent="0.3">
      <c r="A14" s="66" t="s">
        <v>50</v>
      </c>
      <c r="B14" s="67"/>
      <c r="C14" s="25"/>
      <c r="D14" s="25"/>
      <c r="E14" s="25"/>
      <c r="F14" s="25"/>
    </row>
    <row r="15" spans="1:12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x14ac:dyDescent="0.3">
      <c r="A17" s="35"/>
      <c r="B17" s="36"/>
      <c r="C17" s="25"/>
      <c r="D17" s="25"/>
      <c r="E17" s="25"/>
      <c r="F17" s="25"/>
    </row>
    <row r="18" spans="1:11" x14ac:dyDescent="0.3">
      <c r="A18" s="25" t="s">
        <v>33</v>
      </c>
      <c r="B18" s="25"/>
      <c r="C18" s="25"/>
      <c r="D18" s="25"/>
      <c r="E18" s="25"/>
      <c r="F18" s="25"/>
    </row>
    <row r="19" spans="1:11" x14ac:dyDescent="0.3">
      <c r="A19" s="25" t="s">
        <v>34</v>
      </c>
      <c r="B19" s="25"/>
      <c r="C19" s="25"/>
      <c r="D19" s="25"/>
      <c r="E19" s="25"/>
      <c r="F19" s="25"/>
    </row>
    <row r="20" spans="1:11" x14ac:dyDescent="0.3">
      <c r="A20" s="25" t="s">
        <v>30</v>
      </c>
      <c r="B20" s="25" t="s">
        <v>98</v>
      </c>
      <c r="C20" s="48">
        <v>6.17</v>
      </c>
      <c r="E20" s="25"/>
      <c r="F20" s="25"/>
      <c r="G20" s="25">
        <f>58217.6242/37.57</f>
        <v>1549.5774341229703</v>
      </c>
    </row>
    <row r="21" spans="1:11" x14ac:dyDescent="0.3">
      <c r="A21" s="25" t="s">
        <v>35</v>
      </c>
      <c r="B21" s="25"/>
      <c r="C21" s="25"/>
      <c r="D21" s="25"/>
      <c r="E21" s="25"/>
      <c r="F21" s="25"/>
    </row>
    <row r="22" spans="1:11" x14ac:dyDescent="0.3">
      <c r="A22" s="25" t="s">
        <v>36</v>
      </c>
      <c r="B22" s="25"/>
      <c r="C22" s="25"/>
      <c r="D22" s="25"/>
      <c r="E22" s="25"/>
      <c r="F22" s="25"/>
    </row>
    <row r="23" spans="1:11" x14ac:dyDescent="0.3">
      <c r="A23" s="25" t="s">
        <v>28</v>
      </c>
      <c r="B23" s="25" t="s">
        <v>99</v>
      </c>
      <c r="C23" s="25"/>
      <c r="D23" s="25"/>
      <c r="E23" s="25"/>
      <c r="F23" s="25"/>
      <c r="G23" s="20">
        <v>7.0309999999999997</v>
      </c>
    </row>
    <row r="24" spans="1:11" x14ac:dyDescent="0.3">
      <c r="A24" s="25"/>
      <c r="B24" s="25" t="s">
        <v>100</v>
      </c>
      <c r="C24" s="25"/>
      <c r="D24" s="25"/>
      <c r="E24" s="25"/>
      <c r="F24" s="25"/>
      <c r="G24" s="20">
        <v>23.166</v>
      </c>
      <c r="K24" s="25"/>
    </row>
    <row r="25" spans="1:11" ht="30" customHeight="1" x14ac:dyDescent="0.3">
      <c r="A25" s="68" t="s">
        <v>101</v>
      </c>
      <c r="B25" s="68"/>
      <c r="C25" s="68"/>
      <c r="D25" s="68"/>
      <c r="E25" s="68"/>
      <c r="F25" s="68"/>
      <c r="J25" s="25"/>
      <c r="K25" s="25"/>
    </row>
    <row r="26" spans="1:11" x14ac:dyDescent="0.3">
      <c r="A26" s="25" t="s">
        <v>102</v>
      </c>
      <c r="B26" s="25"/>
      <c r="C26" s="25"/>
      <c r="E26" s="25"/>
      <c r="F26" s="25"/>
      <c r="G26" s="25">
        <f>58217.6242*6.17%</f>
        <v>3592.0274131399997</v>
      </c>
      <c r="J26" s="25"/>
      <c r="K26" s="25"/>
    </row>
    <row r="27" spans="1:11" x14ac:dyDescent="0.3">
      <c r="A27" s="25"/>
      <c r="B27" s="25"/>
      <c r="C27" s="25"/>
      <c r="D27" s="25"/>
      <c r="E27" s="25"/>
      <c r="F27" s="25"/>
    </row>
    <row r="28" spans="1:11" x14ac:dyDescent="0.3">
      <c r="A28" s="25" t="s">
        <v>103</v>
      </c>
      <c r="C28" s="19"/>
      <c r="J28" s="25"/>
      <c r="K28" s="25"/>
    </row>
    <row r="29" spans="1:11" x14ac:dyDescent="0.3">
      <c r="A29" s="25" t="s">
        <v>90</v>
      </c>
      <c r="B29" s="19" t="s">
        <v>82</v>
      </c>
      <c r="C29" s="25"/>
      <c r="D29" s="25"/>
      <c r="E29" s="25"/>
      <c r="F29" s="25"/>
    </row>
    <row r="30" spans="1:11" x14ac:dyDescent="0.3">
      <c r="A30" s="25"/>
      <c r="B30" s="19"/>
      <c r="C30" s="25"/>
      <c r="D30" s="25"/>
      <c r="E30" s="25"/>
      <c r="F30" s="25"/>
    </row>
    <row r="31" spans="1:11" x14ac:dyDescent="0.3">
      <c r="A31" s="25" t="s">
        <v>54</v>
      </c>
      <c r="B31" s="19"/>
      <c r="C31" s="25"/>
      <c r="D31" s="25"/>
      <c r="E31" s="25"/>
      <c r="F31" s="25"/>
    </row>
    <row r="32" spans="1:11" x14ac:dyDescent="0.3">
      <c r="A32" s="56">
        <v>71327.440004000004</v>
      </c>
      <c r="B32" s="28">
        <v>8.7769999999999992</v>
      </c>
      <c r="C32" s="29">
        <f>B32/B34</f>
        <v>0.10614984580032653</v>
      </c>
      <c r="D32" s="20" t="s">
        <v>74</v>
      </c>
      <c r="E32" s="28">
        <v>2023</v>
      </c>
      <c r="F32" s="25"/>
    </row>
    <row r="33" spans="1:6" x14ac:dyDescent="0.3">
      <c r="A33" s="57">
        <v>59.83</v>
      </c>
      <c r="B33" s="28">
        <v>73.908000000000001</v>
      </c>
      <c r="C33" s="29">
        <f>B33/B34</f>
        <v>0.8938501541996734</v>
      </c>
      <c r="D33" s="20" t="s">
        <v>75</v>
      </c>
      <c r="F33" s="25"/>
    </row>
    <row r="34" spans="1:6" x14ac:dyDescent="0.3">
      <c r="A34" s="57">
        <f>A32/A33</f>
        <v>1192.168477419355</v>
      </c>
      <c r="B34" s="28">
        <f>B32+B33</f>
        <v>82.685000000000002</v>
      </c>
      <c r="C34" s="25"/>
      <c r="D34" s="25"/>
      <c r="E34" s="25"/>
      <c r="F34" s="25"/>
    </row>
    <row r="35" spans="1:6" x14ac:dyDescent="0.3">
      <c r="A35" s="51"/>
      <c r="B35" s="25"/>
      <c r="C35" s="25"/>
      <c r="D35" s="25"/>
      <c r="E35" s="25"/>
      <c r="F35" s="25"/>
    </row>
    <row r="36" spans="1:6" x14ac:dyDescent="0.3">
      <c r="A36" s="55">
        <f>A32*6.17%</f>
        <v>4400.9030482467997</v>
      </c>
      <c r="B36" s="25">
        <v>6.17</v>
      </c>
      <c r="C36" s="25">
        <f>100-B36</f>
        <v>93.83</v>
      </c>
      <c r="D36" s="25"/>
      <c r="E36" s="25"/>
      <c r="F36" s="25"/>
    </row>
    <row r="38" spans="1:6" x14ac:dyDescent="0.3">
      <c r="A38" s="20" t="s">
        <v>55</v>
      </c>
    </row>
    <row r="39" spans="1:6" x14ac:dyDescent="0.3">
      <c r="A39" s="56">
        <v>71327.440004000004</v>
      </c>
    </row>
    <row r="40" spans="1:6" x14ac:dyDescent="0.3">
      <c r="A40" s="54">
        <f>B34</f>
        <v>82.685000000000002</v>
      </c>
    </row>
    <row r="41" spans="1:6" x14ac:dyDescent="0.3">
      <c r="A41" s="52">
        <f>A39/A40</f>
        <v>862.6406241035254</v>
      </c>
      <c r="B41" s="20">
        <v>6.17</v>
      </c>
      <c r="C41" s="28"/>
    </row>
    <row r="42" spans="1:6" x14ac:dyDescent="0.3">
      <c r="A42" s="53"/>
    </row>
    <row r="43" spans="1:6" x14ac:dyDescent="0.3">
      <c r="A43" s="55">
        <f>A39*6.17%</f>
        <v>4400.9030482467997</v>
      </c>
      <c r="C43" s="26"/>
    </row>
    <row r="44" spans="1:6" x14ac:dyDescent="0.3">
      <c r="A44" s="49"/>
      <c r="C44" s="26"/>
    </row>
    <row r="48" spans="1:6" x14ac:dyDescent="0.3">
      <c r="B48" s="9"/>
      <c r="C48" s="9"/>
    </row>
  </sheetData>
  <mergeCells count="4">
    <mergeCell ref="A1:E1"/>
    <mergeCell ref="A7:C7"/>
    <mergeCell ref="A14:B14"/>
    <mergeCell ref="A25:F2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6" workbookViewId="0">
      <selection activeCell="A31" sqref="A31"/>
    </sheetView>
  </sheetViews>
  <sheetFormatPr defaultRowHeight="14.4" x14ac:dyDescent="0.3"/>
  <cols>
    <col min="1" max="1" width="37.88671875" customWidth="1"/>
    <col min="2" max="2" width="36.5546875" customWidth="1"/>
    <col min="3" max="3" width="36.44140625" customWidth="1"/>
  </cols>
  <sheetData>
    <row r="1" spans="1:12" ht="18" x14ac:dyDescent="0.35">
      <c r="A1" s="62" t="s">
        <v>10</v>
      </c>
      <c r="B1" s="62"/>
      <c r="C1" s="62"/>
      <c r="D1" s="62"/>
      <c r="E1" s="62"/>
    </row>
    <row r="2" spans="1:12" ht="18" x14ac:dyDescent="0.35">
      <c r="A2" s="7"/>
      <c r="B2" s="7"/>
      <c r="C2" s="7"/>
      <c r="D2" s="7"/>
      <c r="E2" s="7"/>
    </row>
    <row r="3" spans="1:12" x14ac:dyDescent="0.3">
      <c r="A3" s="1" t="s">
        <v>9</v>
      </c>
    </row>
    <row r="4" spans="1:12" x14ac:dyDescent="0.3">
      <c r="A4" s="1" t="s">
        <v>0</v>
      </c>
    </row>
    <row r="5" spans="1:12" ht="18" x14ac:dyDescent="0.35">
      <c r="A5" s="7"/>
      <c r="B5" s="7"/>
      <c r="C5" s="7"/>
      <c r="D5" s="7"/>
      <c r="E5" s="7"/>
    </row>
    <row r="6" spans="1:12" ht="62.25" customHeight="1" x14ac:dyDescent="0.3">
      <c r="A6" s="4" t="s">
        <v>8</v>
      </c>
      <c r="B6" s="4" t="s">
        <v>1</v>
      </c>
      <c r="C6" s="4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70" t="s">
        <v>3</v>
      </c>
      <c r="B7" s="70"/>
      <c r="C7" s="70"/>
    </row>
    <row r="8" spans="1:12" x14ac:dyDescent="0.3">
      <c r="A8" s="6" t="s">
        <v>4</v>
      </c>
      <c r="B8" s="6" t="s">
        <v>5</v>
      </c>
      <c r="C8" s="6">
        <v>6.12</v>
      </c>
      <c r="D8" s="6"/>
      <c r="E8" s="6"/>
      <c r="F8" s="6"/>
    </row>
    <row r="9" spans="1:12" x14ac:dyDescent="0.3">
      <c r="A9" s="6" t="s">
        <v>6</v>
      </c>
      <c r="B9" s="6" t="s">
        <v>5</v>
      </c>
      <c r="C9" s="6">
        <v>6.48</v>
      </c>
      <c r="D9" s="6"/>
      <c r="E9" s="6"/>
      <c r="F9" s="6"/>
    </row>
    <row r="10" spans="1:12" x14ac:dyDescent="0.3">
      <c r="A10" s="6" t="s">
        <v>4</v>
      </c>
      <c r="B10" s="6" t="s">
        <v>7</v>
      </c>
      <c r="C10" s="6">
        <v>7.84</v>
      </c>
      <c r="D10" s="6"/>
      <c r="E10" s="6"/>
      <c r="F10" s="6"/>
    </row>
    <row r="11" spans="1:12" x14ac:dyDescent="0.3">
      <c r="A11" s="6" t="s">
        <v>6</v>
      </c>
      <c r="B11" s="6" t="s">
        <v>7</v>
      </c>
      <c r="C11" s="6">
        <v>4.8499999999999996</v>
      </c>
      <c r="D11" s="6"/>
      <c r="E11" s="6"/>
      <c r="F11" s="6"/>
    </row>
    <row r="12" spans="1:12" x14ac:dyDescent="0.3">
      <c r="A12" s="6"/>
      <c r="B12" s="6"/>
      <c r="C12" s="6"/>
      <c r="D12" s="6"/>
      <c r="E12" s="6"/>
      <c r="F12" s="6"/>
    </row>
    <row r="13" spans="1:12" x14ac:dyDescent="0.3">
      <c r="A13" s="6" t="s">
        <v>14</v>
      </c>
      <c r="B13" s="6"/>
      <c r="C13" s="6"/>
      <c r="D13" s="6"/>
      <c r="E13" s="6"/>
      <c r="F13" s="6"/>
    </row>
    <row r="14" spans="1:12" x14ac:dyDescent="0.3">
      <c r="A14" s="6" t="s">
        <v>11</v>
      </c>
      <c r="B14" s="6" t="s">
        <v>12</v>
      </c>
      <c r="C14" s="6"/>
      <c r="D14" s="6"/>
      <c r="E14" s="6"/>
      <c r="F14" s="6"/>
    </row>
    <row r="15" spans="1:12" x14ac:dyDescent="0.3">
      <c r="A15" s="6" t="s">
        <v>13</v>
      </c>
      <c r="B15" s="6"/>
      <c r="C15" s="6"/>
      <c r="D15" s="6"/>
      <c r="E15" s="6"/>
      <c r="F15" s="6"/>
    </row>
    <row r="16" spans="1:12" x14ac:dyDescent="0.3">
      <c r="A16" s="6" t="s">
        <v>7</v>
      </c>
      <c r="B16" s="6" t="s">
        <v>15</v>
      </c>
      <c r="C16" s="6"/>
      <c r="D16" s="6"/>
      <c r="E16" s="6"/>
      <c r="F16" s="6"/>
    </row>
    <row r="17" spans="1:6" x14ac:dyDescent="0.3">
      <c r="A17" s="6"/>
      <c r="B17" s="6" t="s">
        <v>16</v>
      </c>
      <c r="C17" s="6"/>
      <c r="D17" s="6"/>
      <c r="E17" s="6"/>
      <c r="F17" s="6"/>
    </row>
    <row r="18" spans="1:6" ht="30" customHeight="1" x14ac:dyDescent="0.3">
      <c r="A18" s="68" t="s">
        <v>18</v>
      </c>
      <c r="B18" s="68"/>
      <c r="C18" s="68"/>
      <c r="D18" s="68"/>
      <c r="E18" s="68"/>
      <c r="F18" s="68"/>
    </row>
    <row r="19" spans="1:6" x14ac:dyDescent="0.3">
      <c r="A19" s="6" t="s">
        <v>17</v>
      </c>
      <c r="B19" s="6"/>
      <c r="C19" s="6"/>
      <c r="D19" s="6"/>
      <c r="E19" s="6"/>
      <c r="F19" s="6"/>
    </row>
    <row r="22" spans="1:6" x14ac:dyDescent="0.3">
      <c r="A22" s="10">
        <v>13800</v>
      </c>
      <c r="B22" s="11">
        <v>13.56</v>
      </c>
      <c r="C22" s="12">
        <v>0.43</v>
      </c>
      <c r="E22" s="11">
        <v>2016</v>
      </c>
    </row>
    <row r="23" spans="1:6" x14ac:dyDescent="0.3">
      <c r="A23" s="13">
        <v>31.44</v>
      </c>
      <c r="B23" s="11">
        <v>17.88</v>
      </c>
      <c r="C23" s="12">
        <v>0.56999999999999995</v>
      </c>
      <c r="E23" s="11"/>
    </row>
    <row r="24" spans="1:6" x14ac:dyDescent="0.3">
      <c r="A24" s="11">
        <f>A22/A23</f>
        <v>438.93129770992363</v>
      </c>
      <c r="B24" s="11">
        <f>B22+B23</f>
        <v>31.439999999999998</v>
      </c>
      <c r="C24" s="11"/>
      <c r="E24" s="11"/>
    </row>
    <row r="25" spans="1:6" x14ac:dyDescent="0.3">
      <c r="A25" s="11"/>
      <c r="B25" s="11"/>
      <c r="C25" s="11"/>
      <c r="E25" s="11"/>
    </row>
    <row r="26" spans="1:6" x14ac:dyDescent="0.3">
      <c r="A26" s="10">
        <v>19612.092000000001</v>
      </c>
      <c r="B26" s="11">
        <v>28.8</v>
      </c>
      <c r="C26" s="12">
        <f>B26/B28</f>
        <v>0.56118472330475444</v>
      </c>
      <c r="E26" s="11">
        <v>2017</v>
      </c>
    </row>
    <row r="27" spans="1:6" x14ac:dyDescent="0.3">
      <c r="A27" s="13">
        <v>51.32</v>
      </c>
      <c r="B27" s="11">
        <v>22.52</v>
      </c>
      <c r="C27" s="12">
        <f>B27/B28</f>
        <v>0.4388152766952455</v>
      </c>
    </row>
    <row r="28" spans="1:6" x14ac:dyDescent="0.3">
      <c r="A28" s="11">
        <f>A26/A27</f>
        <v>382.15300077942322</v>
      </c>
      <c r="B28" s="11">
        <f>B26+B27</f>
        <v>51.32</v>
      </c>
      <c r="C28" s="11"/>
    </row>
    <row r="29" spans="1:6" x14ac:dyDescent="0.3">
      <c r="A29" s="11"/>
      <c r="B29" s="11"/>
      <c r="C29" s="11"/>
    </row>
    <row r="30" spans="1:6" x14ac:dyDescent="0.3">
      <c r="A30" s="11"/>
      <c r="B30" s="11"/>
      <c r="C30" s="11"/>
    </row>
    <row r="31" spans="1:6" x14ac:dyDescent="0.3">
      <c r="A31" s="11">
        <v>19612092</v>
      </c>
      <c r="B31" s="14">
        <v>7.8399999999999997E-2</v>
      </c>
      <c r="C31" s="14">
        <v>0.92159999999999997</v>
      </c>
    </row>
    <row r="32" spans="1:6" x14ac:dyDescent="0.3">
      <c r="A32" s="11"/>
      <c r="B32" s="11">
        <f>A31*B31</f>
        <v>1537588.0127999999</v>
      </c>
      <c r="C32" s="11"/>
    </row>
    <row r="33" spans="1:3" x14ac:dyDescent="0.3">
      <c r="A33" s="11">
        <f>13800000-1081920</f>
        <v>12718080</v>
      </c>
      <c r="B33" s="11"/>
      <c r="C33" s="11"/>
    </row>
    <row r="34" spans="1:3" x14ac:dyDescent="0.3">
      <c r="A34" s="11"/>
      <c r="B34" s="11"/>
      <c r="C34" s="11"/>
    </row>
  </sheetData>
  <mergeCells count="3">
    <mergeCell ref="A1:E1"/>
    <mergeCell ref="A7:C7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Normal="100" zoomScaleSheetLayoutView="100" workbookViewId="0">
      <selection activeCell="B23" sqref="B23"/>
    </sheetView>
  </sheetViews>
  <sheetFormatPr defaultColWidth="9.109375" defaultRowHeight="14.4" x14ac:dyDescent="0.3"/>
  <cols>
    <col min="1" max="1" width="37.88671875" style="20" customWidth="1"/>
    <col min="2" max="2" width="36.5546875" style="20" customWidth="1"/>
    <col min="3" max="3" width="36.44140625" style="20" customWidth="1"/>
    <col min="4" max="5" width="9.109375" style="20"/>
    <col min="6" max="6" width="10.109375" style="20" bestFit="1" customWidth="1"/>
    <col min="7" max="8" width="9.109375" style="20"/>
    <col min="9" max="9" width="9.109375" style="20" customWidth="1"/>
    <col min="10" max="16384" width="9.109375" style="20"/>
  </cols>
  <sheetData>
    <row r="1" spans="1:12" ht="18" x14ac:dyDescent="0.35">
      <c r="A1" s="62" t="s">
        <v>88</v>
      </c>
      <c r="B1" s="62"/>
      <c r="C1" s="62"/>
      <c r="D1" s="62"/>
      <c r="E1" s="62"/>
      <c r="F1" s="60">
        <v>44914</v>
      </c>
    </row>
    <row r="2" spans="1:12" ht="18" x14ac:dyDescent="0.35">
      <c r="A2" s="59"/>
      <c r="B2" s="59"/>
      <c r="C2" s="59"/>
      <c r="D2" s="59"/>
      <c r="E2" s="59"/>
    </row>
    <row r="3" spans="1:12" x14ac:dyDescent="0.3">
      <c r="A3" s="21" t="s">
        <v>26</v>
      </c>
    </row>
    <row r="4" spans="1:12" x14ac:dyDescent="0.3">
      <c r="A4" s="21" t="s">
        <v>0</v>
      </c>
    </row>
    <row r="5" spans="1:12" ht="18" x14ac:dyDescent="0.35">
      <c r="A5" s="59"/>
      <c r="B5" s="59"/>
      <c r="C5" s="59"/>
      <c r="D5" s="59"/>
      <c r="E5" s="59"/>
    </row>
    <row r="6" spans="1:12" ht="72" x14ac:dyDescent="0.3">
      <c r="A6" s="16" t="s">
        <v>27</v>
      </c>
      <c r="B6" s="17" t="s">
        <v>29</v>
      </c>
      <c r="C6" s="16" t="s">
        <v>32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63" t="s">
        <v>3</v>
      </c>
      <c r="B7" s="64"/>
      <c r="C7" s="65"/>
    </row>
    <row r="8" spans="1:12" x14ac:dyDescent="0.3">
      <c r="A8" s="31" t="s">
        <v>7</v>
      </c>
      <c r="B8" s="31" t="s">
        <v>30</v>
      </c>
      <c r="C8" s="31">
        <v>8.49</v>
      </c>
      <c r="E8" s="25"/>
      <c r="F8" s="25"/>
    </row>
    <row r="9" spans="1:12" x14ac:dyDescent="0.3">
      <c r="A9" s="31" t="s">
        <v>7</v>
      </c>
      <c r="B9" s="31" t="s">
        <v>31</v>
      </c>
      <c r="C9" s="31">
        <v>7.36</v>
      </c>
      <c r="E9" s="25"/>
      <c r="F9" s="25"/>
    </row>
    <row r="10" spans="1:12" x14ac:dyDescent="0.3">
      <c r="A10" s="31" t="s">
        <v>28</v>
      </c>
      <c r="B10" s="31" t="s">
        <v>30</v>
      </c>
      <c r="C10" s="31">
        <v>6.17</v>
      </c>
      <c r="D10" s="46"/>
      <c r="E10" s="25"/>
      <c r="F10" s="25"/>
    </row>
    <row r="11" spans="1:12" x14ac:dyDescent="0.3">
      <c r="A11" s="31" t="s">
        <v>28</v>
      </c>
      <c r="B11" s="31" t="s">
        <v>31</v>
      </c>
      <c r="C11" s="31">
        <v>6.08</v>
      </c>
      <c r="D11" s="25"/>
      <c r="E11" s="25"/>
      <c r="F11" s="25"/>
    </row>
    <row r="12" spans="1:12" x14ac:dyDescent="0.3">
      <c r="A12" s="25"/>
      <c r="B12" s="25"/>
      <c r="C12" s="25"/>
      <c r="D12" s="25"/>
      <c r="E12" s="25"/>
      <c r="F12" s="25"/>
    </row>
    <row r="13" spans="1:12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x14ac:dyDescent="0.3">
      <c r="A14" s="66" t="s">
        <v>50</v>
      </c>
      <c r="B14" s="67"/>
      <c r="C14" s="25"/>
      <c r="D14" s="25"/>
      <c r="E14" s="25"/>
      <c r="F14" s="25"/>
    </row>
    <row r="15" spans="1:12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x14ac:dyDescent="0.3">
      <c r="A17" s="35"/>
      <c r="B17" s="36"/>
      <c r="C17" s="25"/>
      <c r="D17" s="25"/>
      <c r="E17" s="25"/>
      <c r="F17" s="25"/>
    </row>
    <row r="18" spans="1:11" x14ac:dyDescent="0.3">
      <c r="A18" s="25" t="s">
        <v>33</v>
      </c>
      <c r="B18" s="25"/>
      <c r="C18" s="25"/>
      <c r="D18" s="25"/>
      <c r="E18" s="25"/>
      <c r="F18" s="25"/>
    </row>
    <row r="19" spans="1:11" x14ac:dyDescent="0.3">
      <c r="A19" s="25" t="s">
        <v>34</v>
      </c>
      <c r="B19" s="25"/>
      <c r="C19" s="25"/>
      <c r="D19" s="25"/>
      <c r="E19" s="25"/>
      <c r="F19" s="25"/>
    </row>
    <row r="20" spans="1:11" x14ac:dyDescent="0.3">
      <c r="A20" s="25" t="s">
        <v>30</v>
      </c>
      <c r="B20" s="25" t="s">
        <v>94</v>
      </c>
      <c r="C20" s="48">
        <v>6.17</v>
      </c>
      <c r="E20" s="25"/>
      <c r="F20" s="25"/>
      <c r="G20" s="25">
        <f>58217.6242/37.57</f>
        <v>1549.5774341229703</v>
      </c>
    </row>
    <row r="21" spans="1:11" x14ac:dyDescent="0.3">
      <c r="A21" s="25" t="s">
        <v>35</v>
      </c>
      <c r="B21" s="25"/>
      <c r="C21" s="25"/>
      <c r="D21" s="25"/>
      <c r="E21" s="25"/>
      <c r="F21" s="25"/>
    </row>
    <row r="22" spans="1:11" x14ac:dyDescent="0.3">
      <c r="A22" s="25" t="s">
        <v>36</v>
      </c>
      <c r="B22" s="25"/>
      <c r="C22" s="25"/>
      <c r="D22" s="25"/>
      <c r="E22" s="25"/>
      <c r="F22" s="25"/>
    </row>
    <row r="23" spans="1:11" x14ac:dyDescent="0.3">
      <c r="A23" s="25" t="s">
        <v>28</v>
      </c>
      <c r="B23" s="25" t="s">
        <v>95</v>
      </c>
      <c r="C23" s="25"/>
      <c r="D23" s="25"/>
      <c r="E23" s="25"/>
      <c r="F23" s="25"/>
      <c r="G23" s="20">
        <v>7.0309999999999997</v>
      </c>
    </row>
    <row r="24" spans="1:11" x14ac:dyDescent="0.3">
      <c r="A24" s="25"/>
      <c r="B24" s="25" t="s">
        <v>96</v>
      </c>
      <c r="C24" s="25"/>
      <c r="D24" s="25"/>
      <c r="E24" s="25"/>
      <c r="F24" s="25"/>
      <c r="G24" s="20">
        <v>23.166</v>
      </c>
      <c r="K24" s="25"/>
    </row>
    <row r="25" spans="1:11" ht="30" customHeight="1" x14ac:dyDescent="0.3">
      <c r="A25" s="68" t="s">
        <v>92</v>
      </c>
      <c r="B25" s="68"/>
      <c r="C25" s="68"/>
      <c r="D25" s="68"/>
      <c r="E25" s="68"/>
      <c r="F25" s="68"/>
      <c r="J25" s="25"/>
      <c r="K25" s="25"/>
    </row>
    <row r="26" spans="1:11" x14ac:dyDescent="0.3">
      <c r="A26" s="25" t="s">
        <v>93</v>
      </c>
      <c r="B26" s="25"/>
      <c r="C26" s="25"/>
      <c r="E26" s="25"/>
      <c r="F26" s="25"/>
      <c r="G26" s="25">
        <f>58217.6242*6.17%</f>
        <v>3592.0274131399997</v>
      </c>
      <c r="J26" s="25"/>
      <c r="K26" s="25"/>
    </row>
    <row r="27" spans="1:11" x14ac:dyDescent="0.3">
      <c r="A27" s="25"/>
      <c r="B27" s="25"/>
      <c r="C27" s="25"/>
      <c r="D27" s="25"/>
      <c r="E27" s="25"/>
      <c r="F27" s="25"/>
    </row>
    <row r="28" spans="1:11" x14ac:dyDescent="0.3">
      <c r="A28" s="25" t="s">
        <v>89</v>
      </c>
      <c r="C28" s="19"/>
      <c r="J28" s="25"/>
      <c r="K28" s="25"/>
    </row>
    <row r="29" spans="1:11" x14ac:dyDescent="0.3">
      <c r="A29" s="25" t="s">
        <v>90</v>
      </c>
      <c r="B29" s="19" t="s">
        <v>91</v>
      </c>
      <c r="C29" s="25"/>
      <c r="D29" s="25"/>
      <c r="E29" s="25"/>
      <c r="F29" s="25"/>
    </row>
    <row r="30" spans="1:11" x14ac:dyDescent="0.3">
      <c r="A30" s="25"/>
      <c r="B30" s="19"/>
      <c r="C30" s="25"/>
      <c r="D30" s="25"/>
      <c r="E30" s="25"/>
      <c r="F30" s="25"/>
    </row>
    <row r="31" spans="1:11" x14ac:dyDescent="0.3">
      <c r="A31" s="25" t="s">
        <v>54</v>
      </c>
      <c r="B31" s="19"/>
      <c r="C31" s="25"/>
      <c r="D31" s="25"/>
      <c r="E31" s="25"/>
      <c r="F31" s="25"/>
    </row>
    <row r="32" spans="1:11" x14ac:dyDescent="0.3">
      <c r="A32" s="56">
        <v>56212.127999999997</v>
      </c>
      <c r="B32" s="28">
        <v>9.3940000000000001</v>
      </c>
      <c r="C32" s="29">
        <f>B32/B34</f>
        <v>0.12047760122093545</v>
      </c>
      <c r="D32" s="20" t="s">
        <v>74</v>
      </c>
      <c r="E32" s="28">
        <v>2023</v>
      </c>
      <c r="F32" s="25"/>
    </row>
    <row r="33" spans="1:6" x14ac:dyDescent="0.3">
      <c r="A33" s="57">
        <v>41.08</v>
      </c>
      <c r="B33" s="28">
        <v>68.578999999999994</v>
      </c>
      <c r="C33" s="29">
        <f>B33/B34</f>
        <v>0.87952239877906446</v>
      </c>
      <c r="D33" s="20" t="s">
        <v>75</v>
      </c>
      <c r="F33" s="25"/>
    </row>
    <row r="34" spans="1:6" x14ac:dyDescent="0.3">
      <c r="A34" s="57">
        <f>A32/A33</f>
        <v>1368.3575462512172</v>
      </c>
      <c r="B34" s="28">
        <f>B32+B33</f>
        <v>77.972999999999999</v>
      </c>
      <c r="C34" s="25"/>
      <c r="D34" s="25"/>
      <c r="E34" s="25"/>
      <c r="F34" s="25"/>
    </row>
    <row r="35" spans="1:6" x14ac:dyDescent="0.3">
      <c r="A35" s="51"/>
      <c r="B35" s="25"/>
      <c r="C35" s="25"/>
      <c r="D35" s="25"/>
      <c r="E35" s="25"/>
      <c r="F35" s="25"/>
    </row>
    <row r="36" spans="1:6" x14ac:dyDescent="0.3">
      <c r="A36" s="55">
        <f>A32*6.17%</f>
        <v>3468.2882975999996</v>
      </c>
      <c r="B36" s="25">
        <v>6.17</v>
      </c>
      <c r="C36" s="25">
        <f>100-B36</f>
        <v>93.83</v>
      </c>
      <c r="D36" s="25"/>
      <c r="E36" s="25"/>
      <c r="F36" s="25"/>
    </row>
    <row r="38" spans="1:6" x14ac:dyDescent="0.3">
      <c r="A38" s="20" t="s">
        <v>55</v>
      </c>
    </row>
    <row r="39" spans="1:6" x14ac:dyDescent="0.3">
      <c r="A39" s="56">
        <v>56212.127999999997</v>
      </c>
    </row>
    <row r="40" spans="1:6" x14ac:dyDescent="0.3">
      <c r="A40" s="54">
        <f>B34</f>
        <v>77.972999999999999</v>
      </c>
    </row>
    <row r="41" spans="1:6" x14ac:dyDescent="0.3">
      <c r="A41" s="52">
        <f>A39/A40</f>
        <v>720.91785618098572</v>
      </c>
      <c r="B41" s="20">
        <v>6.17</v>
      </c>
      <c r="C41" s="28"/>
    </row>
    <row r="42" spans="1:6" x14ac:dyDescent="0.3">
      <c r="A42" s="53"/>
    </row>
    <row r="43" spans="1:6" x14ac:dyDescent="0.3">
      <c r="A43" s="55">
        <f>A39*6.17%</f>
        <v>3468.2882975999996</v>
      </c>
      <c r="C43" s="26"/>
    </row>
    <row r="44" spans="1:6" x14ac:dyDescent="0.3">
      <c r="A44" s="49"/>
      <c r="C44" s="26"/>
    </row>
    <row r="48" spans="1:6" x14ac:dyDescent="0.3">
      <c r="B48" s="9"/>
      <c r="C48" s="9"/>
    </row>
  </sheetData>
  <mergeCells count="4">
    <mergeCell ref="A1:E1"/>
    <mergeCell ref="A7:C7"/>
    <mergeCell ref="A14:B14"/>
    <mergeCell ref="A25:F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3" zoomScaleNormal="100" zoomScaleSheetLayoutView="100" workbookViewId="0">
      <selection activeCell="A33" sqref="A33"/>
    </sheetView>
  </sheetViews>
  <sheetFormatPr defaultColWidth="9.109375" defaultRowHeight="14.4" x14ac:dyDescent="0.3"/>
  <cols>
    <col min="1" max="1" width="37.88671875" style="20" customWidth="1"/>
    <col min="2" max="2" width="36.5546875" style="20" customWidth="1"/>
    <col min="3" max="3" width="36.44140625" style="20" customWidth="1"/>
    <col min="4" max="5" width="9.109375" style="20"/>
    <col min="6" max="6" width="10.109375" style="20" bestFit="1" customWidth="1"/>
    <col min="7" max="8" width="9.109375" style="20"/>
    <col min="9" max="9" width="9.109375" style="20" customWidth="1"/>
    <col min="10" max="16384" width="9.109375" style="20"/>
  </cols>
  <sheetData>
    <row r="1" spans="1:12" ht="18" x14ac:dyDescent="0.35">
      <c r="A1" s="62" t="s">
        <v>81</v>
      </c>
      <c r="B1" s="62"/>
      <c r="C1" s="62"/>
      <c r="D1" s="62"/>
      <c r="E1" s="62"/>
      <c r="F1" s="50">
        <v>44515</v>
      </c>
    </row>
    <row r="2" spans="1:12" ht="18" x14ac:dyDescent="0.35">
      <c r="A2" s="58"/>
      <c r="B2" s="58"/>
      <c r="C2" s="58"/>
      <c r="D2" s="58"/>
      <c r="E2" s="58"/>
    </row>
    <row r="3" spans="1:12" x14ac:dyDescent="0.3">
      <c r="A3" s="21" t="s">
        <v>26</v>
      </c>
    </row>
    <row r="4" spans="1:12" x14ac:dyDescent="0.3">
      <c r="A4" s="21" t="s">
        <v>0</v>
      </c>
    </row>
    <row r="5" spans="1:12" ht="18" x14ac:dyDescent="0.35">
      <c r="A5" s="58"/>
      <c r="B5" s="58"/>
      <c r="C5" s="58"/>
      <c r="D5" s="58"/>
      <c r="E5" s="58"/>
    </row>
    <row r="6" spans="1:12" ht="72" x14ac:dyDescent="0.3">
      <c r="A6" s="16" t="s">
        <v>27</v>
      </c>
      <c r="B6" s="17" t="s">
        <v>29</v>
      </c>
      <c r="C6" s="16" t="s">
        <v>32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63" t="s">
        <v>3</v>
      </c>
      <c r="B7" s="64"/>
      <c r="C7" s="65"/>
    </row>
    <row r="8" spans="1:12" x14ac:dyDescent="0.3">
      <c r="A8" s="31" t="s">
        <v>7</v>
      </c>
      <c r="B8" s="31" t="s">
        <v>30</v>
      </c>
      <c r="C8" s="31">
        <v>8.49</v>
      </c>
      <c r="E8" s="25"/>
      <c r="F8" s="25"/>
    </row>
    <row r="9" spans="1:12" x14ac:dyDescent="0.3">
      <c r="A9" s="31" t="s">
        <v>7</v>
      </c>
      <c r="B9" s="31" t="s">
        <v>31</v>
      </c>
      <c r="C9" s="31">
        <v>7.36</v>
      </c>
      <c r="E9" s="25"/>
      <c r="F9" s="25"/>
    </row>
    <row r="10" spans="1:12" x14ac:dyDescent="0.3">
      <c r="A10" s="31" t="s">
        <v>28</v>
      </c>
      <c r="B10" s="31" t="s">
        <v>30</v>
      </c>
      <c r="C10" s="31">
        <v>6.17</v>
      </c>
      <c r="D10" s="46"/>
      <c r="E10" s="25"/>
      <c r="F10" s="25"/>
    </row>
    <row r="11" spans="1:12" x14ac:dyDescent="0.3">
      <c r="A11" s="31" t="s">
        <v>28</v>
      </c>
      <c r="B11" s="31" t="s">
        <v>31</v>
      </c>
      <c r="C11" s="31">
        <v>6.08</v>
      </c>
      <c r="D11" s="25"/>
      <c r="E11" s="25"/>
      <c r="F11" s="25"/>
    </row>
    <row r="12" spans="1:12" x14ac:dyDescent="0.3">
      <c r="A12" s="25"/>
      <c r="B12" s="25"/>
      <c r="C12" s="25"/>
      <c r="D12" s="25"/>
      <c r="E12" s="25"/>
      <c r="F12" s="25"/>
    </row>
    <row r="13" spans="1:12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x14ac:dyDescent="0.3">
      <c r="A14" s="66" t="s">
        <v>50</v>
      </c>
      <c r="B14" s="67"/>
      <c r="C14" s="25"/>
      <c r="D14" s="25"/>
      <c r="E14" s="25"/>
      <c r="F14" s="25"/>
    </row>
    <row r="15" spans="1:12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x14ac:dyDescent="0.3">
      <c r="A17" s="35"/>
      <c r="B17" s="36"/>
      <c r="C17" s="25"/>
      <c r="D17" s="25"/>
      <c r="E17" s="25"/>
      <c r="F17" s="25"/>
    </row>
    <row r="18" spans="1:11" x14ac:dyDescent="0.3">
      <c r="A18" s="25" t="s">
        <v>33</v>
      </c>
      <c r="B18" s="25"/>
      <c r="C18" s="25"/>
      <c r="D18" s="25"/>
      <c r="E18" s="25"/>
      <c r="F18" s="25"/>
    </row>
    <row r="19" spans="1:11" x14ac:dyDescent="0.3">
      <c r="A19" s="25" t="s">
        <v>34</v>
      </c>
      <c r="B19" s="25"/>
      <c r="C19" s="25"/>
      <c r="D19" s="25"/>
      <c r="E19" s="25"/>
      <c r="F19" s="25"/>
    </row>
    <row r="20" spans="1:11" x14ac:dyDescent="0.3">
      <c r="A20" s="25" t="s">
        <v>30</v>
      </c>
      <c r="B20" s="25" t="s">
        <v>83</v>
      </c>
      <c r="C20" s="48">
        <v>6.17</v>
      </c>
      <c r="E20" s="25"/>
      <c r="F20" s="25"/>
      <c r="G20" s="25">
        <f>46309.18/29.215</f>
        <v>1585.1165497176107</v>
      </c>
    </row>
    <row r="21" spans="1:11" x14ac:dyDescent="0.3">
      <c r="A21" s="25" t="s">
        <v>35</v>
      </c>
      <c r="B21" s="25"/>
      <c r="C21" s="25"/>
      <c r="D21" s="25"/>
      <c r="E21" s="25"/>
      <c r="F21" s="25"/>
    </row>
    <row r="22" spans="1:11" x14ac:dyDescent="0.3">
      <c r="A22" s="25" t="s">
        <v>36</v>
      </c>
      <c r="B22" s="25"/>
      <c r="C22" s="25"/>
      <c r="D22" s="25"/>
      <c r="E22" s="25"/>
      <c r="F22" s="25"/>
    </row>
    <row r="23" spans="1:11" x14ac:dyDescent="0.3">
      <c r="A23" s="25" t="s">
        <v>28</v>
      </c>
      <c r="B23" s="25" t="s">
        <v>84</v>
      </c>
      <c r="C23" s="25"/>
      <c r="D23" s="25"/>
      <c r="E23" s="25"/>
      <c r="F23" s="25"/>
      <c r="G23" s="20">
        <v>7.0309999999999997</v>
      </c>
    </row>
    <row r="24" spans="1:11" x14ac:dyDescent="0.3">
      <c r="A24" s="25"/>
      <c r="B24" s="25" t="s">
        <v>85</v>
      </c>
      <c r="C24" s="25"/>
      <c r="D24" s="25"/>
      <c r="E24" s="25"/>
      <c r="F24" s="25"/>
      <c r="G24" s="20">
        <v>23.166</v>
      </c>
      <c r="K24" s="25"/>
    </row>
    <row r="25" spans="1:11" ht="30" customHeight="1" x14ac:dyDescent="0.3">
      <c r="A25" s="68" t="s">
        <v>86</v>
      </c>
      <c r="B25" s="68"/>
      <c r="C25" s="68"/>
      <c r="D25" s="68"/>
      <c r="E25" s="68"/>
      <c r="F25" s="68"/>
      <c r="J25" s="25"/>
      <c r="K25" s="25"/>
    </row>
    <row r="26" spans="1:11" x14ac:dyDescent="0.3">
      <c r="A26" s="25" t="s">
        <v>87</v>
      </c>
      <c r="B26" s="25"/>
      <c r="C26" s="25"/>
      <c r="E26" s="25"/>
      <c r="F26" s="25"/>
      <c r="G26" s="25">
        <f>46309.18*6.17%</f>
        <v>2857.276406</v>
      </c>
      <c r="J26" s="25"/>
      <c r="K26" s="25"/>
    </row>
    <row r="27" spans="1:11" x14ac:dyDescent="0.3">
      <c r="A27" s="25"/>
      <c r="B27" s="25"/>
      <c r="C27" s="25"/>
      <c r="D27" s="25"/>
      <c r="E27" s="25"/>
      <c r="F27" s="25"/>
    </row>
    <row r="28" spans="1:11" x14ac:dyDescent="0.3">
      <c r="C28" s="19"/>
      <c r="J28" s="25"/>
      <c r="K28" s="25"/>
    </row>
    <row r="29" spans="1:11" x14ac:dyDescent="0.3">
      <c r="A29" s="25" t="s">
        <v>66</v>
      </c>
      <c r="B29" s="19" t="s">
        <v>82</v>
      </c>
      <c r="C29" s="25"/>
      <c r="D29" s="25"/>
      <c r="E29" s="25"/>
      <c r="F29" s="25"/>
    </row>
    <row r="30" spans="1:11" x14ac:dyDescent="0.3">
      <c r="A30" s="25"/>
      <c r="B30" s="19"/>
      <c r="C30" s="25"/>
      <c r="D30" s="25"/>
      <c r="E30" s="25"/>
      <c r="F30" s="25"/>
    </row>
    <row r="31" spans="1:11" x14ac:dyDescent="0.3">
      <c r="A31" s="25" t="s">
        <v>54</v>
      </c>
      <c r="B31" s="19"/>
      <c r="C31" s="25"/>
      <c r="D31" s="25"/>
      <c r="E31" s="25"/>
      <c r="F31" s="25"/>
    </row>
    <row r="32" spans="1:11" x14ac:dyDescent="0.3">
      <c r="A32" s="56">
        <v>56964.815699999992</v>
      </c>
      <c r="B32" s="28">
        <v>12.52</v>
      </c>
      <c r="C32" s="29">
        <f>B32/B34</f>
        <v>0.15408472198291778</v>
      </c>
      <c r="D32" s="20" t="s">
        <v>74</v>
      </c>
      <c r="E32" s="28">
        <v>2022</v>
      </c>
      <c r="F32" s="25"/>
    </row>
    <row r="33" spans="1:6" x14ac:dyDescent="0.3">
      <c r="A33" s="57">
        <v>31.97</v>
      </c>
      <c r="B33" s="28">
        <v>68.733999999999995</v>
      </c>
      <c r="C33" s="29">
        <f>B33/B34</f>
        <v>0.84591527801708222</v>
      </c>
      <c r="D33" s="20" t="s">
        <v>75</v>
      </c>
      <c r="F33" s="25"/>
    </row>
    <row r="34" spans="1:6" x14ac:dyDescent="0.3">
      <c r="A34" s="57">
        <f>A32/A33</f>
        <v>1781.820947763528</v>
      </c>
      <c r="B34" s="28">
        <f>B32+B33</f>
        <v>81.253999999999991</v>
      </c>
      <c r="C34" s="25"/>
      <c r="D34" s="25"/>
      <c r="E34" s="25"/>
      <c r="F34" s="25"/>
    </row>
    <row r="35" spans="1:6" x14ac:dyDescent="0.3">
      <c r="A35" s="51"/>
      <c r="B35" s="25"/>
      <c r="C35" s="25"/>
      <c r="D35" s="25"/>
      <c r="E35" s="25"/>
      <c r="F35" s="25"/>
    </row>
    <row r="36" spans="1:6" x14ac:dyDescent="0.3">
      <c r="A36" s="55">
        <f>A32*6.17%</f>
        <v>3514.7291286899995</v>
      </c>
      <c r="B36" s="25">
        <v>6.17</v>
      </c>
      <c r="C36" s="25">
        <f>100-B36</f>
        <v>93.83</v>
      </c>
      <c r="D36" s="25"/>
      <c r="E36" s="25"/>
      <c r="F36" s="25"/>
    </row>
    <row r="38" spans="1:6" x14ac:dyDescent="0.3">
      <c r="A38" s="20" t="s">
        <v>55</v>
      </c>
    </row>
    <row r="39" spans="1:6" x14ac:dyDescent="0.3">
      <c r="A39" s="56">
        <v>56964.815699999992</v>
      </c>
    </row>
    <row r="40" spans="1:6" x14ac:dyDescent="0.3">
      <c r="A40" s="54">
        <f>B34</f>
        <v>81.253999999999991</v>
      </c>
    </row>
    <row r="41" spans="1:6" x14ac:dyDescent="0.3">
      <c r="A41" s="52">
        <f>A39/A40</f>
        <v>701.07090973982815</v>
      </c>
      <c r="B41" s="20">
        <v>6.17</v>
      </c>
      <c r="C41" s="28"/>
    </row>
    <row r="42" spans="1:6" x14ac:dyDescent="0.3">
      <c r="A42" s="53"/>
    </row>
    <row r="43" spans="1:6" x14ac:dyDescent="0.3">
      <c r="A43" s="55">
        <f>A39*6.17%</f>
        <v>3514.7291286899995</v>
      </c>
      <c r="C43" s="26"/>
    </row>
    <row r="44" spans="1:6" x14ac:dyDescent="0.3">
      <c r="A44" s="49"/>
      <c r="C44" s="26"/>
    </row>
    <row r="48" spans="1:6" x14ac:dyDescent="0.3">
      <c r="B48" s="9"/>
      <c r="C48" s="9"/>
    </row>
  </sheetData>
  <mergeCells count="4">
    <mergeCell ref="A1:E1"/>
    <mergeCell ref="A7:C7"/>
    <mergeCell ref="A14:B14"/>
    <mergeCell ref="A25:F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6" zoomScaleNormal="100" zoomScaleSheetLayoutView="100" workbookViewId="0">
      <selection activeCell="B32" sqref="B32"/>
    </sheetView>
  </sheetViews>
  <sheetFormatPr defaultColWidth="9.109375" defaultRowHeight="14.4" x14ac:dyDescent="0.3"/>
  <cols>
    <col min="1" max="1" width="37.88671875" style="20" customWidth="1"/>
    <col min="2" max="2" width="36.5546875" style="20" customWidth="1"/>
    <col min="3" max="3" width="36.44140625" style="20" customWidth="1"/>
    <col min="4" max="5" width="9.109375" style="20"/>
    <col min="6" max="6" width="10.109375" style="20" bestFit="1" customWidth="1"/>
    <col min="7" max="8" width="9.109375" style="20"/>
    <col min="9" max="9" width="9.109375" style="20" customWidth="1"/>
    <col min="10" max="16384" width="9.109375" style="20"/>
  </cols>
  <sheetData>
    <row r="1" spans="1:12" ht="18" x14ac:dyDescent="0.35">
      <c r="A1" s="62" t="s">
        <v>72</v>
      </c>
      <c r="B1" s="62"/>
      <c r="C1" s="62"/>
      <c r="D1" s="62"/>
      <c r="E1" s="62"/>
      <c r="F1" s="50">
        <v>44132</v>
      </c>
    </row>
    <row r="2" spans="1:12" ht="18" x14ac:dyDescent="0.35">
      <c r="A2" s="47"/>
      <c r="B2" s="47"/>
      <c r="C2" s="47"/>
      <c r="D2" s="47"/>
      <c r="E2" s="47"/>
    </row>
    <row r="3" spans="1:12" x14ac:dyDescent="0.3">
      <c r="A3" s="21" t="s">
        <v>26</v>
      </c>
    </row>
    <row r="4" spans="1:12" x14ac:dyDescent="0.3">
      <c r="A4" s="21" t="s">
        <v>0</v>
      </c>
    </row>
    <row r="5" spans="1:12" ht="18" x14ac:dyDescent="0.35">
      <c r="A5" s="47"/>
      <c r="B5" s="47"/>
      <c r="C5" s="47"/>
      <c r="D5" s="47"/>
      <c r="E5" s="47"/>
    </row>
    <row r="6" spans="1:12" ht="72" x14ac:dyDescent="0.3">
      <c r="A6" s="16" t="s">
        <v>27</v>
      </c>
      <c r="B6" s="17" t="s">
        <v>29</v>
      </c>
      <c r="C6" s="16" t="s">
        <v>32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63" t="s">
        <v>3</v>
      </c>
      <c r="B7" s="64"/>
      <c r="C7" s="65"/>
    </row>
    <row r="8" spans="1:12" x14ac:dyDescent="0.3">
      <c r="A8" s="31" t="s">
        <v>7</v>
      </c>
      <c r="B8" s="31" t="s">
        <v>30</v>
      </c>
      <c r="C8" s="31">
        <v>8.49</v>
      </c>
      <c r="E8" s="25"/>
      <c r="F8" s="25"/>
    </row>
    <row r="9" spans="1:12" x14ac:dyDescent="0.3">
      <c r="A9" s="31" t="s">
        <v>7</v>
      </c>
      <c r="B9" s="31" t="s">
        <v>31</v>
      </c>
      <c r="C9" s="31">
        <v>7.36</v>
      </c>
      <c r="E9" s="25"/>
      <c r="F9" s="25"/>
    </row>
    <row r="10" spans="1:12" x14ac:dyDescent="0.3">
      <c r="A10" s="31" t="s">
        <v>28</v>
      </c>
      <c r="B10" s="31" t="s">
        <v>30</v>
      </c>
      <c r="C10" s="31">
        <v>6.17</v>
      </c>
      <c r="D10" s="46"/>
      <c r="E10" s="25"/>
      <c r="F10" s="25"/>
    </row>
    <row r="11" spans="1:12" x14ac:dyDescent="0.3">
      <c r="A11" s="31" t="s">
        <v>28</v>
      </c>
      <c r="B11" s="31" t="s">
        <v>31</v>
      </c>
      <c r="C11" s="31">
        <v>6.08</v>
      </c>
      <c r="D11" s="25"/>
      <c r="E11" s="25"/>
      <c r="F11" s="25"/>
    </row>
    <row r="12" spans="1:12" x14ac:dyDescent="0.3">
      <c r="A12" s="25"/>
      <c r="B12" s="25"/>
      <c r="C12" s="25"/>
      <c r="D12" s="25"/>
      <c r="E12" s="25"/>
      <c r="F12" s="25"/>
    </row>
    <row r="13" spans="1:12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x14ac:dyDescent="0.3">
      <c r="A14" s="66" t="s">
        <v>50</v>
      </c>
      <c r="B14" s="67"/>
      <c r="C14" s="25"/>
      <c r="D14" s="25"/>
      <c r="E14" s="25"/>
      <c r="F14" s="25"/>
    </row>
    <row r="15" spans="1:12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x14ac:dyDescent="0.3">
      <c r="A17" s="35"/>
      <c r="B17" s="36"/>
      <c r="C17" s="25"/>
      <c r="D17" s="25"/>
      <c r="E17" s="25"/>
      <c r="F17" s="25"/>
    </row>
    <row r="18" spans="1:11" x14ac:dyDescent="0.3">
      <c r="A18" s="25" t="s">
        <v>33</v>
      </c>
      <c r="B18" s="25"/>
      <c r="C18" s="25"/>
      <c r="D18" s="25"/>
      <c r="E18" s="25"/>
      <c r="F18" s="25"/>
    </row>
    <row r="19" spans="1:11" x14ac:dyDescent="0.3">
      <c r="A19" s="25" t="s">
        <v>34</v>
      </c>
      <c r="B19" s="25"/>
      <c r="C19" s="25"/>
      <c r="D19" s="25"/>
      <c r="E19" s="25"/>
      <c r="F19" s="25"/>
    </row>
    <row r="20" spans="1:11" x14ac:dyDescent="0.3">
      <c r="A20" s="25" t="s">
        <v>30</v>
      </c>
      <c r="B20" s="25" t="s">
        <v>78</v>
      </c>
      <c r="C20" s="48">
        <v>6.17</v>
      </c>
      <c r="E20" s="25"/>
      <c r="F20" s="25"/>
      <c r="G20" s="25">
        <f>46309.18/29.215</f>
        <v>1585.1165497176107</v>
      </c>
    </row>
    <row r="21" spans="1:11" x14ac:dyDescent="0.3">
      <c r="A21" s="25" t="s">
        <v>35</v>
      </c>
      <c r="B21" s="25"/>
      <c r="C21" s="25"/>
      <c r="D21" s="25"/>
      <c r="E21" s="25"/>
      <c r="F21" s="25"/>
    </row>
    <row r="22" spans="1:11" x14ac:dyDescent="0.3">
      <c r="A22" s="25" t="s">
        <v>36</v>
      </c>
      <c r="B22" s="25"/>
      <c r="C22" s="25"/>
      <c r="D22" s="25"/>
      <c r="E22" s="25"/>
      <c r="F22" s="25"/>
    </row>
    <row r="23" spans="1:11" x14ac:dyDescent="0.3">
      <c r="A23" s="25" t="s">
        <v>28</v>
      </c>
      <c r="B23" s="25" t="s">
        <v>76</v>
      </c>
      <c r="C23" s="25"/>
      <c r="D23" s="25"/>
      <c r="E23" s="25"/>
      <c r="F23" s="25"/>
      <c r="G23" s="20">
        <v>7.0309999999999997</v>
      </c>
    </row>
    <row r="24" spans="1:11" x14ac:dyDescent="0.3">
      <c r="A24" s="25"/>
      <c r="B24" s="25" t="s">
        <v>77</v>
      </c>
      <c r="C24" s="25"/>
      <c r="D24" s="25"/>
      <c r="E24" s="25"/>
      <c r="F24" s="25"/>
      <c r="G24" s="20">
        <v>23.166</v>
      </c>
      <c r="K24" s="25"/>
    </row>
    <row r="25" spans="1:11" ht="30" customHeight="1" x14ac:dyDescent="0.3">
      <c r="A25" s="68" t="s">
        <v>79</v>
      </c>
      <c r="B25" s="68"/>
      <c r="C25" s="68"/>
      <c r="D25" s="68"/>
      <c r="E25" s="68"/>
      <c r="F25" s="68"/>
      <c r="J25" s="25"/>
      <c r="K25" s="25"/>
    </row>
    <row r="26" spans="1:11" x14ac:dyDescent="0.3">
      <c r="A26" s="25" t="s">
        <v>80</v>
      </c>
      <c r="B26" s="25"/>
      <c r="C26" s="25"/>
      <c r="E26" s="25"/>
      <c r="F26" s="25"/>
      <c r="G26" s="25">
        <f>46309.18*6.17%</f>
        <v>2857.276406</v>
      </c>
      <c r="J26" s="25"/>
      <c r="K26" s="25"/>
    </row>
    <row r="27" spans="1:11" x14ac:dyDescent="0.3">
      <c r="A27" s="25"/>
      <c r="B27" s="25"/>
      <c r="C27" s="25"/>
      <c r="D27" s="25"/>
      <c r="E27" s="25"/>
      <c r="F27" s="25"/>
    </row>
    <row r="28" spans="1:11" x14ac:dyDescent="0.3">
      <c r="C28" s="19"/>
      <c r="J28" s="25"/>
      <c r="K28" s="25"/>
    </row>
    <row r="29" spans="1:11" x14ac:dyDescent="0.3">
      <c r="A29" s="25" t="s">
        <v>66</v>
      </c>
      <c r="B29" s="19" t="s">
        <v>73</v>
      </c>
      <c r="C29" s="25"/>
      <c r="D29" s="25"/>
      <c r="E29" s="25"/>
      <c r="F29" s="25"/>
    </row>
    <row r="30" spans="1:11" x14ac:dyDescent="0.3">
      <c r="A30" s="25"/>
      <c r="B30" s="19"/>
      <c r="C30" s="25"/>
      <c r="D30" s="25"/>
      <c r="E30" s="25"/>
      <c r="F30" s="25"/>
    </row>
    <row r="31" spans="1:11" x14ac:dyDescent="0.3">
      <c r="A31" s="25" t="s">
        <v>54</v>
      </c>
      <c r="B31" s="19"/>
      <c r="C31" s="25"/>
      <c r="D31" s="25"/>
      <c r="E31" s="25"/>
      <c r="F31" s="25"/>
    </row>
    <row r="32" spans="1:11" x14ac:dyDescent="0.3">
      <c r="A32" s="56">
        <v>46001.53</v>
      </c>
      <c r="B32" s="28">
        <v>8.516</v>
      </c>
      <c r="C32" s="29">
        <f>B32/B34</f>
        <v>0.12920257312780675</v>
      </c>
      <c r="D32" s="20" t="s">
        <v>74</v>
      </c>
      <c r="E32" s="28">
        <v>2021</v>
      </c>
      <c r="F32" s="25"/>
    </row>
    <row r="33" spans="1:6" x14ac:dyDescent="0.3">
      <c r="A33" s="57">
        <v>29.875</v>
      </c>
      <c r="B33" s="28">
        <v>57.396000000000001</v>
      </c>
      <c r="C33" s="29">
        <f>B33/B34</f>
        <v>0.87079742687219319</v>
      </c>
      <c r="D33" s="20" t="s">
        <v>75</v>
      </c>
      <c r="F33" s="25"/>
    </row>
    <row r="34" spans="1:6" x14ac:dyDescent="0.3">
      <c r="A34" s="57">
        <f>A32/A33</f>
        <v>1539.8001673640167</v>
      </c>
      <c r="B34" s="28">
        <f>B32+B33</f>
        <v>65.912000000000006</v>
      </c>
      <c r="C34" s="25"/>
      <c r="D34" s="25"/>
      <c r="E34" s="25"/>
      <c r="F34" s="25"/>
    </row>
    <row r="35" spans="1:6" x14ac:dyDescent="0.3">
      <c r="A35" s="51"/>
      <c r="B35" s="25"/>
      <c r="C35" s="25"/>
      <c r="D35" s="25"/>
      <c r="E35" s="25"/>
      <c r="F35" s="25"/>
    </row>
    <row r="36" spans="1:6" x14ac:dyDescent="0.3">
      <c r="A36" s="55">
        <f>A32*6.17%</f>
        <v>2838.2944009999997</v>
      </c>
      <c r="B36" s="25">
        <v>6.17</v>
      </c>
      <c r="C36" s="25">
        <f>100-B36</f>
        <v>93.83</v>
      </c>
      <c r="D36" s="25"/>
      <c r="E36" s="25"/>
      <c r="F36" s="25"/>
    </row>
    <row r="38" spans="1:6" x14ac:dyDescent="0.3">
      <c r="A38" s="20" t="s">
        <v>55</v>
      </c>
    </row>
    <row r="39" spans="1:6" x14ac:dyDescent="0.3">
      <c r="A39" s="56">
        <v>46001.53</v>
      </c>
    </row>
    <row r="40" spans="1:6" x14ac:dyDescent="0.3">
      <c r="A40" s="54">
        <f>B34</f>
        <v>65.912000000000006</v>
      </c>
    </row>
    <row r="41" spans="1:6" x14ac:dyDescent="0.3">
      <c r="A41" s="52">
        <f>A39/A40</f>
        <v>697.92344337905081</v>
      </c>
      <c r="B41" s="20">
        <v>6.17</v>
      </c>
      <c r="C41" s="28"/>
    </row>
    <row r="42" spans="1:6" x14ac:dyDescent="0.3">
      <c r="A42" s="53"/>
    </row>
    <row r="43" spans="1:6" x14ac:dyDescent="0.3">
      <c r="A43" s="55">
        <f>A39*6.17%</f>
        <v>2838.2944009999997</v>
      </c>
      <c r="C43" s="26"/>
    </row>
    <row r="44" spans="1:6" x14ac:dyDescent="0.3">
      <c r="A44" s="49"/>
      <c r="C44" s="26"/>
    </row>
    <row r="48" spans="1:6" x14ac:dyDescent="0.3">
      <c r="B48" s="9"/>
      <c r="C48" s="9"/>
    </row>
  </sheetData>
  <mergeCells count="4">
    <mergeCell ref="A1:E1"/>
    <mergeCell ref="A7:C7"/>
    <mergeCell ref="A14:B14"/>
    <mergeCell ref="A25:F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3" zoomScaleNormal="100" zoomScaleSheetLayoutView="100" workbookViewId="0">
      <selection activeCell="A40" sqref="A40"/>
    </sheetView>
  </sheetViews>
  <sheetFormatPr defaultColWidth="9.109375" defaultRowHeight="14.4" x14ac:dyDescent="0.3"/>
  <cols>
    <col min="1" max="1" width="37.88671875" style="20" customWidth="1"/>
    <col min="2" max="2" width="36.5546875" style="20" customWidth="1"/>
    <col min="3" max="3" width="36.44140625" style="20" customWidth="1"/>
    <col min="4" max="8" width="9.109375" style="20"/>
    <col min="9" max="9" width="9.109375" style="20" customWidth="1"/>
    <col min="10" max="16384" width="9.109375" style="20"/>
  </cols>
  <sheetData>
    <row r="1" spans="1:12" ht="18" x14ac:dyDescent="0.35">
      <c r="A1" s="62" t="s">
        <v>64</v>
      </c>
      <c r="B1" s="62"/>
      <c r="C1" s="62"/>
      <c r="D1" s="62"/>
      <c r="E1" s="62"/>
    </row>
    <row r="2" spans="1:12" ht="18" x14ac:dyDescent="0.35">
      <c r="A2" s="45"/>
      <c r="B2" s="45"/>
      <c r="C2" s="45"/>
      <c r="D2" s="45"/>
      <c r="E2" s="45"/>
    </row>
    <row r="3" spans="1:12" x14ac:dyDescent="0.3">
      <c r="A3" s="21" t="s">
        <v>26</v>
      </c>
    </row>
    <row r="4" spans="1:12" x14ac:dyDescent="0.3">
      <c r="A4" s="21" t="s">
        <v>0</v>
      </c>
    </row>
    <row r="5" spans="1:12" ht="18" x14ac:dyDescent="0.35">
      <c r="A5" s="45"/>
      <c r="B5" s="45"/>
      <c r="C5" s="45"/>
      <c r="D5" s="45"/>
      <c r="E5" s="45"/>
    </row>
    <row r="6" spans="1:12" ht="72" x14ac:dyDescent="0.3">
      <c r="A6" s="16" t="s">
        <v>27</v>
      </c>
      <c r="B6" s="17" t="s">
        <v>29</v>
      </c>
      <c r="C6" s="16" t="s">
        <v>32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63" t="s">
        <v>3</v>
      </c>
      <c r="B7" s="64"/>
      <c r="C7" s="65"/>
    </row>
    <row r="8" spans="1:12" x14ac:dyDescent="0.3">
      <c r="A8" s="31" t="s">
        <v>7</v>
      </c>
      <c r="B8" s="31" t="s">
        <v>30</v>
      </c>
      <c r="C8" s="31">
        <v>8.49</v>
      </c>
      <c r="E8" s="25"/>
      <c r="F8" s="25"/>
    </row>
    <row r="9" spans="1:12" x14ac:dyDescent="0.3">
      <c r="A9" s="31" t="s">
        <v>7</v>
      </c>
      <c r="B9" s="31" t="s">
        <v>31</v>
      </c>
      <c r="C9" s="31">
        <v>7.36</v>
      </c>
      <c r="E9" s="25"/>
      <c r="F9" s="25"/>
    </row>
    <row r="10" spans="1:12" x14ac:dyDescent="0.3">
      <c r="A10" s="31" t="s">
        <v>28</v>
      </c>
      <c r="B10" s="31" t="s">
        <v>30</v>
      </c>
      <c r="C10" s="31">
        <v>6.17</v>
      </c>
      <c r="D10" s="46"/>
      <c r="E10" s="25"/>
      <c r="F10" s="25"/>
    </row>
    <row r="11" spans="1:12" x14ac:dyDescent="0.3">
      <c r="A11" s="31" t="s">
        <v>28</v>
      </c>
      <c r="B11" s="31" t="s">
        <v>31</v>
      </c>
      <c r="C11" s="31">
        <v>6.08</v>
      </c>
      <c r="D11" s="25"/>
      <c r="E11" s="25"/>
      <c r="F11" s="25"/>
    </row>
    <row r="12" spans="1:12" x14ac:dyDescent="0.3">
      <c r="A12" s="25"/>
      <c r="B12" s="25"/>
      <c r="C12" s="25"/>
      <c r="D12" s="25"/>
      <c r="E12" s="25"/>
      <c r="F12" s="25"/>
    </row>
    <row r="13" spans="1:12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x14ac:dyDescent="0.3">
      <c r="A14" s="66" t="s">
        <v>50</v>
      </c>
      <c r="B14" s="67"/>
      <c r="C14" s="25"/>
      <c r="D14" s="25"/>
      <c r="E14" s="25"/>
      <c r="F14" s="25"/>
    </row>
    <row r="15" spans="1:12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x14ac:dyDescent="0.3">
      <c r="A17" s="35"/>
      <c r="B17" s="36"/>
      <c r="C17" s="25"/>
      <c r="D17" s="25"/>
      <c r="E17" s="25"/>
      <c r="F17" s="25"/>
    </row>
    <row r="18" spans="1:11" x14ac:dyDescent="0.3">
      <c r="A18" s="25" t="s">
        <v>33</v>
      </c>
      <c r="B18" s="25"/>
      <c r="C18" s="25"/>
      <c r="D18" s="25"/>
      <c r="E18" s="25"/>
      <c r="F18" s="25"/>
    </row>
    <row r="19" spans="1:11" x14ac:dyDescent="0.3">
      <c r="A19" s="25" t="s">
        <v>34</v>
      </c>
      <c r="B19" s="25"/>
      <c r="C19" s="25"/>
      <c r="D19" s="25"/>
      <c r="E19" s="25"/>
      <c r="F19" s="25"/>
    </row>
    <row r="20" spans="1:11" x14ac:dyDescent="0.3">
      <c r="A20" s="25" t="s">
        <v>30</v>
      </c>
      <c r="B20" s="25" t="s">
        <v>65</v>
      </c>
      <c r="C20" s="25"/>
      <c r="D20" s="25"/>
      <c r="E20" s="25"/>
      <c r="F20" s="25"/>
    </row>
    <row r="21" spans="1:11" x14ac:dyDescent="0.3">
      <c r="A21" s="25" t="s">
        <v>35</v>
      </c>
      <c r="B21" s="25"/>
      <c r="C21" s="25"/>
      <c r="D21" s="25"/>
      <c r="E21" s="25"/>
      <c r="F21" s="25"/>
    </row>
    <row r="22" spans="1:11" x14ac:dyDescent="0.3">
      <c r="A22" s="25" t="s">
        <v>36</v>
      </c>
      <c r="B22" s="25"/>
      <c r="C22" s="25"/>
      <c r="D22" s="25"/>
      <c r="E22" s="25"/>
      <c r="F22" s="25"/>
    </row>
    <row r="23" spans="1:11" x14ac:dyDescent="0.3">
      <c r="A23" s="25" t="s">
        <v>7</v>
      </c>
      <c r="B23" s="25" t="s">
        <v>71</v>
      </c>
      <c r="C23" s="25"/>
      <c r="D23" s="25"/>
      <c r="E23" s="25"/>
      <c r="F23" s="25"/>
      <c r="G23" s="20">
        <v>7.0309999999999997</v>
      </c>
    </row>
    <row r="24" spans="1:11" x14ac:dyDescent="0.3">
      <c r="A24" s="25"/>
      <c r="B24" s="25" t="s">
        <v>68</v>
      </c>
      <c r="C24" s="25"/>
      <c r="D24" s="25"/>
      <c r="E24" s="25"/>
      <c r="F24" s="25"/>
      <c r="G24" s="20">
        <v>23.166</v>
      </c>
      <c r="K24" s="25"/>
    </row>
    <row r="25" spans="1:11" ht="30" customHeight="1" x14ac:dyDescent="0.3">
      <c r="A25" s="68" t="s">
        <v>69</v>
      </c>
      <c r="B25" s="68"/>
      <c r="C25" s="68"/>
      <c r="D25" s="68"/>
      <c r="E25" s="68"/>
      <c r="F25" s="68"/>
      <c r="J25" s="25"/>
      <c r="K25" s="25"/>
    </row>
    <row r="26" spans="1:11" x14ac:dyDescent="0.3">
      <c r="A26" s="25" t="s">
        <v>70</v>
      </c>
      <c r="B26" s="25"/>
      <c r="C26" s="25"/>
      <c r="D26" s="25"/>
      <c r="E26" s="25"/>
      <c r="F26" s="25"/>
      <c r="J26" s="25"/>
      <c r="K26" s="25"/>
    </row>
    <row r="27" spans="1:11" x14ac:dyDescent="0.3">
      <c r="A27" s="25"/>
      <c r="B27" s="25"/>
      <c r="C27" s="25"/>
      <c r="D27" s="25"/>
      <c r="E27" s="25"/>
      <c r="F27" s="25"/>
    </row>
    <row r="28" spans="1:11" x14ac:dyDescent="0.3">
      <c r="C28" s="19"/>
      <c r="J28" s="25"/>
      <c r="K28" s="25"/>
    </row>
    <row r="29" spans="1:11" x14ac:dyDescent="0.3">
      <c r="A29" s="25" t="s">
        <v>66</v>
      </c>
      <c r="B29" s="19" t="s">
        <v>67</v>
      </c>
      <c r="C29" s="25"/>
      <c r="D29" s="25"/>
      <c r="E29" s="25"/>
      <c r="F29" s="25"/>
    </row>
    <row r="30" spans="1:11" x14ac:dyDescent="0.3">
      <c r="A30" s="25"/>
      <c r="B30" s="19"/>
      <c r="C30" s="25"/>
      <c r="D30" s="25"/>
      <c r="E30" s="25"/>
      <c r="F30" s="25"/>
    </row>
    <row r="31" spans="1:11" x14ac:dyDescent="0.3">
      <c r="A31" s="25" t="s">
        <v>54</v>
      </c>
      <c r="B31" s="19"/>
      <c r="C31" s="25"/>
      <c r="D31" s="25"/>
      <c r="E31" s="25"/>
      <c r="F31" s="25"/>
    </row>
    <row r="32" spans="1:11" x14ac:dyDescent="0.3">
      <c r="A32" s="27">
        <v>45261.949000000001</v>
      </c>
      <c r="B32" s="28">
        <v>7.0309999999999997</v>
      </c>
      <c r="C32" s="29">
        <f>B32/B34</f>
        <v>0.23283769910918303</v>
      </c>
      <c r="E32" s="28">
        <v>2020</v>
      </c>
      <c r="F32" s="25"/>
    </row>
    <row r="33" spans="1:6" x14ac:dyDescent="0.3">
      <c r="A33" s="25">
        <v>32.005000000000003</v>
      </c>
      <c r="B33" s="28">
        <v>23.166</v>
      </c>
      <c r="C33" s="29">
        <f>B33/B34</f>
        <v>0.76716230089081705</v>
      </c>
      <c r="F33" s="25"/>
    </row>
    <row r="34" spans="1:6" x14ac:dyDescent="0.3">
      <c r="A34" s="25">
        <f>A32/A33</f>
        <v>1414.2149351663802</v>
      </c>
      <c r="B34" s="28">
        <f>B32+B33</f>
        <v>30.196999999999999</v>
      </c>
      <c r="C34" s="25"/>
      <c r="D34" s="25"/>
      <c r="E34" s="25"/>
      <c r="F34" s="25"/>
    </row>
    <row r="35" spans="1:6" x14ac:dyDescent="0.3">
      <c r="A35" s="25"/>
      <c r="B35" s="25"/>
      <c r="C35" s="25"/>
      <c r="D35" s="25"/>
      <c r="E35" s="25"/>
      <c r="F35" s="25"/>
    </row>
    <row r="36" spans="1:6" x14ac:dyDescent="0.3">
      <c r="A36" s="21">
        <f>A32*6.17%</f>
        <v>2792.6622533</v>
      </c>
      <c r="B36" s="25">
        <v>6.17</v>
      </c>
      <c r="C36" s="25">
        <f>100-B36</f>
        <v>93.83</v>
      </c>
      <c r="D36" s="25"/>
      <c r="E36" s="25"/>
      <c r="F36" s="25"/>
    </row>
    <row r="38" spans="1:6" x14ac:dyDescent="0.3">
      <c r="A38" s="20" t="s">
        <v>55</v>
      </c>
    </row>
    <row r="39" spans="1:6" x14ac:dyDescent="0.3">
      <c r="A39" s="27">
        <v>45261.949000000001</v>
      </c>
    </row>
    <row r="40" spans="1:6" x14ac:dyDescent="0.3">
      <c r="A40" s="30">
        <f>B34</f>
        <v>30.196999999999999</v>
      </c>
    </row>
    <row r="41" spans="1:6" x14ac:dyDescent="0.3">
      <c r="A41" s="28">
        <f>A39/A40</f>
        <v>1498.8889293638442</v>
      </c>
      <c r="C41" s="28"/>
    </row>
    <row r="43" spans="1:6" x14ac:dyDescent="0.3">
      <c r="A43" s="21">
        <f>A39*6.17%</f>
        <v>2792.6622533</v>
      </c>
      <c r="C43" s="26"/>
    </row>
    <row r="44" spans="1:6" x14ac:dyDescent="0.3">
      <c r="A44" s="2"/>
      <c r="C44" s="26"/>
    </row>
    <row r="48" spans="1:6" x14ac:dyDescent="0.3">
      <c r="B48" s="9"/>
      <c r="C48" s="9"/>
    </row>
  </sheetData>
  <mergeCells count="4">
    <mergeCell ref="A1:E1"/>
    <mergeCell ref="A7:C7"/>
    <mergeCell ref="A14:B14"/>
    <mergeCell ref="A25:F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6" zoomScaleNormal="100" zoomScaleSheetLayoutView="100" workbookViewId="0">
      <selection activeCell="A36" sqref="A36"/>
    </sheetView>
  </sheetViews>
  <sheetFormatPr defaultColWidth="9.109375" defaultRowHeight="14.4" x14ac:dyDescent="0.3"/>
  <cols>
    <col min="1" max="1" width="37.88671875" style="20" customWidth="1"/>
    <col min="2" max="2" width="36.5546875" style="20" customWidth="1"/>
    <col min="3" max="3" width="36.44140625" style="20" customWidth="1"/>
    <col min="4" max="8" width="9.109375" style="20"/>
    <col min="9" max="9" width="9.109375" style="20" customWidth="1"/>
    <col min="10" max="16384" width="9.109375" style="20"/>
  </cols>
  <sheetData>
    <row r="1" spans="1:12" ht="18" x14ac:dyDescent="0.35">
      <c r="A1" s="62" t="s">
        <v>58</v>
      </c>
      <c r="B1" s="62"/>
      <c r="C1" s="62"/>
      <c r="D1" s="62"/>
      <c r="E1" s="62"/>
    </row>
    <row r="2" spans="1:12" ht="18" x14ac:dyDescent="0.35">
      <c r="A2" s="43"/>
      <c r="B2" s="43"/>
      <c r="C2" s="43"/>
      <c r="D2" s="43"/>
      <c r="E2" s="43"/>
    </row>
    <row r="3" spans="1:12" x14ac:dyDescent="0.3">
      <c r="A3" s="21" t="s">
        <v>26</v>
      </c>
    </row>
    <row r="4" spans="1:12" x14ac:dyDescent="0.3">
      <c r="A4" s="21" t="s">
        <v>0</v>
      </c>
    </row>
    <row r="5" spans="1:12" ht="18" x14ac:dyDescent="0.35">
      <c r="A5" s="43"/>
      <c r="B5" s="43"/>
      <c r="C5" s="43"/>
      <c r="D5" s="43"/>
      <c r="E5" s="43"/>
    </row>
    <row r="6" spans="1:12" ht="72" x14ac:dyDescent="0.3">
      <c r="A6" s="16" t="s">
        <v>27</v>
      </c>
      <c r="B6" s="17" t="s">
        <v>29</v>
      </c>
      <c r="C6" s="16" t="s">
        <v>32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63" t="s">
        <v>3</v>
      </c>
      <c r="B7" s="64"/>
      <c r="C7" s="65"/>
    </row>
    <row r="8" spans="1:12" x14ac:dyDescent="0.3">
      <c r="A8" s="31" t="s">
        <v>7</v>
      </c>
      <c r="B8" s="31" t="s">
        <v>30</v>
      </c>
      <c r="C8" s="31">
        <v>8.49</v>
      </c>
      <c r="D8" s="44"/>
      <c r="E8" s="25"/>
      <c r="F8" s="25"/>
    </row>
    <row r="9" spans="1:12" x14ac:dyDescent="0.3">
      <c r="A9" s="31" t="s">
        <v>7</v>
      </c>
      <c r="B9" s="31" t="s">
        <v>31</v>
      </c>
      <c r="C9" s="31">
        <v>7.36</v>
      </c>
      <c r="D9" s="25"/>
      <c r="E9" s="25"/>
      <c r="F9" s="25"/>
    </row>
    <row r="10" spans="1:12" x14ac:dyDescent="0.3">
      <c r="A10" s="31" t="s">
        <v>28</v>
      </c>
      <c r="B10" s="31" t="s">
        <v>30</v>
      </c>
      <c r="C10" s="31">
        <v>6.17</v>
      </c>
      <c r="D10" s="25"/>
      <c r="E10" s="25"/>
      <c r="F10" s="25"/>
    </row>
    <row r="11" spans="1:12" x14ac:dyDescent="0.3">
      <c r="A11" s="31" t="s">
        <v>28</v>
      </c>
      <c r="B11" s="31" t="s">
        <v>31</v>
      </c>
      <c r="C11" s="31">
        <v>6.08</v>
      </c>
      <c r="D11" s="25"/>
      <c r="E11" s="25"/>
      <c r="F11" s="25"/>
    </row>
    <row r="12" spans="1:12" x14ac:dyDescent="0.3">
      <c r="A12" s="25"/>
      <c r="B12" s="25"/>
      <c r="C12" s="25"/>
      <c r="D12" s="25"/>
      <c r="E12" s="25"/>
      <c r="F12" s="25"/>
    </row>
    <row r="13" spans="1:12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x14ac:dyDescent="0.3">
      <c r="A14" s="66" t="s">
        <v>50</v>
      </c>
      <c r="B14" s="67"/>
      <c r="C14" s="25"/>
      <c r="D14" s="25"/>
      <c r="E14" s="25"/>
      <c r="F14" s="25"/>
    </row>
    <row r="15" spans="1:12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x14ac:dyDescent="0.3">
      <c r="A17" s="35"/>
      <c r="B17" s="36"/>
      <c r="C17" s="25"/>
      <c r="D17" s="25"/>
      <c r="E17" s="25"/>
      <c r="F17" s="25"/>
    </row>
    <row r="18" spans="1:11" x14ac:dyDescent="0.3">
      <c r="A18" s="25" t="s">
        <v>33</v>
      </c>
      <c r="B18" s="25"/>
      <c r="C18" s="25"/>
      <c r="D18" s="25"/>
      <c r="E18" s="25"/>
      <c r="F18" s="25"/>
    </row>
    <row r="19" spans="1:11" x14ac:dyDescent="0.3">
      <c r="A19" s="25" t="s">
        <v>34</v>
      </c>
      <c r="B19" s="25"/>
      <c r="C19" s="25"/>
      <c r="D19" s="25"/>
      <c r="E19" s="25"/>
      <c r="F19" s="25"/>
    </row>
    <row r="20" spans="1:11" x14ac:dyDescent="0.3">
      <c r="A20" s="25" t="s">
        <v>30</v>
      </c>
      <c r="B20" s="25" t="s">
        <v>59</v>
      </c>
      <c r="C20" s="25"/>
      <c r="D20" s="25"/>
      <c r="E20" s="25"/>
      <c r="F20" s="25"/>
    </row>
    <row r="21" spans="1:11" x14ac:dyDescent="0.3">
      <c r="A21" s="25" t="s">
        <v>35</v>
      </c>
      <c r="B21" s="25"/>
      <c r="C21" s="25"/>
      <c r="D21" s="25"/>
      <c r="E21" s="25"/>
      <c r="F21" s="25"/>
    </row>
    <row r="22" spans="1:11" x14ac:dyDescent="0.3">
      <c r="A22" s="25" t="s">
        <v>36</v>
      </c>
      <c r="B22" s="25"/>
      <c r="C22" s="25"/>
      <c r="D22" s="25"/>
      <c r="E22" s="25"/>
      <c r="F22" s="25"/>
    </row>
    <row r="23" spans="1:11" x14ac:dyDescent="0.3">
      <c r="A23" s="25" t="s">
        <v>7</v>
      </c>
      <c r="B23" s="25" t="s">
        <v>60</v>
      </c>
      <c r="C23" s="25"/>
      <c r="D23" s="25"/>
      <c r="E23" s="25"/>
      <c r="F23" s="25"/>
    </row>
    <row r="24" spans="1:11" x14ac:dyDescent="0.3">
      <c r="A24" s="25"/>
      <c r="B24" s="25" t="s">
        <v>61</v>
      </c>
      <c r="C24" s="25"/>
      <c r="D24" s="25"/>
      <c r="E24" s="25"/>
      <c r="F24" s="25"/>
      <c r="K24" s="25"/>
    </row>
    <row r="25" spans="1:11" ht="30" customHeight="1" x14ac:dyDescent="0.3">
      <c r="A25" s="68" t="s">
        <v>62</v>
      </c>
      <c r="B25" s="68"/>
      <c r="C25" s="68"/>
      <c r="D25" s="68"/>
      <c r="E25" s="68"/>
      <c r="F25" s="68"/>
      <c r="J25" s="25"/>
      <c r="K25" s="25"/>
    </row>
    <row r="26" spans="1:11" x14ac:dyDescent="0.3">
      <c r="A26" s="25" t="s">
        <v>63</v>
      </c>
      <c r="B26" s="25"/>
      <c r="C26" s="25"/>
      <c r="D26" s="25"/>
      <c r="E26" s="25"/>
      <c r="F26" s="25"/>
      <c r="J26" s="25"/>
      <c r="K26" s="25"/>
    </row>
    <row r="27" spans="1:11" x14ac:dyDescent="0.3">
      <c r="A27" s="25"/>
      <c r="B27" s="25"/>
      <c r="C27" s="25"/>
      <c r="D27" s="25"/>
      <c r="E27" s="25"/>
      <c r="F27" s="25"/>
    </row>
    <row r="28" spans="1:11" x14ac:dyDescent="0.3">
      <c r="C28" s="19"/>
      <c r="J28" s="25"/>
      <c r="K28" s="25"/>
    </row>
    <row r="29" spans="1:11" x14ac:dyDescent="0.3">
      <c r="A29" s="25" t="s">
        <v>37</v>
      </c>
      <c r="B29" s="19" t="s">
        <v>38</v>
      </c>
      <c r="C29" s="25"/>
      <c r="D29" s="25"/>
      <c r="E29" s="25"/>
      <c r="F29" s="25"/>
    </row>
    <row r="30" spans="1:11" x14ac:dyDescent="0.3">
      <c r="A30" s="25"/>
      <c r="B30" s="19"/>
      <c r="C30" s="25"/>
      <c r="D30" s="25"/>
      <c r="E30" s="25"/>
      <c r="F30" s="25"/>
    </row>
    <row r="31" spans="1:11" x14ac:dyDescent="0.3">
      <c r="A31" s="25" t="s">
        <v>54</v>
      </c>
      <c r="B31" s="19"/>
      <c r="C31" s="25"/>
      <c r="D31" s="25"/>
      <c r="E31" s="25"/>
      <c r="F31" s="25"/>
    </row>
    <row r="32" spans="1:11" x14ac:dyDescent="0.3">
      <c r="A32" s="27">
        <v>54707.178238</v>
      </c>
      <c r="B32" s="28">
        <v>12.971</v>
      </c>
      <c r="C32" s="29">
        <f>B32/B34</f>
        <v>0.33233410197284141</v>
      </c>
      <c r="E32" s="28">
        <v>2020</v>
      </c>
      <c r="F32" s="25"/>
    </row>
    <row r="33" spans="1:6" x14ac:dyDescent="0.3">
      <c r="A33" s="25">
        <v>36.244999999999997</v>
      </c>
      <c r="B33" s="28">
        <v>26.059000000000001</v>
      </c>
      <c r="C33" s="29">
        <f>B33/B34</f>
        <v>0.66766589802715859</v>
      </c>
      <c r="F33" s="25"/>
    </row>
    <row r="34" spans="1:6" x14ac:dyDescent="0.3">
      <c r="A34" s="25">
        <f>A32/A33</f>
        <v>1509.3717268036971</v>
      </c>
      <c r="B34" s="28">
        <f>B32+B33</f>
        <v>39.03</v>
      </c>
      <c r="C34" s="25"/>
      <c r="D34" s="25"/>
      <c r="E34" s="25"/>
      <c r="F34" s="25"/>
    </row>
    <row r="35" spans="1:6" x14ac:dyDescent="0.3">
      <c r="A35" s="25"/>
      <c r="B35" s="25"/>
      <c r="C35" s="25"/>
      <c r="D35" s="25"/>
      <c r="E35" s="25"/>
      <c r="F35" s="25"/>
    </row>
    <row r="36" spans="1:6" x14ac:dyDescent="0.3">
      <c r="A36" s="21">
        <f>A32*8.49%</f>
        <v>4644.6394324062003</v>
      </c>
      <c r="B36" s="25">
        <v>8.49</v>
      </c>
      <c r="C36" s="25">
        <f>100-B36</f>
        <v>91.51</v>
      </c>
      <c r="D36" s="25"/>
      <c r="E36" s="25"/>
      <c r="F36" s="25"/>
    </row>
    <row r="38" spans="1:6" x14ac:dyDescent="0.3">
      <c r="A38" s="20" t="s">
        <v>55</v>
      </c>
    </row>
    <row r="39" spans="1:6" x14ac:dyDescent="0.3">
      <c r="A39" s="27">
        <v>54707.178238</v>
      </c>
    </row>
    <row r="40" spans="1:6" x14ac:dyDescent="0.3">
      <c r="A40" s="30">
        <f>B34</f>
        <v>39.03</v>
      </c>
    </row>
    <row r="41" spans="1:6" x14ac:dyDescent="0.3">
      <c r="A41" s="28">
        <f>A39/A40</f>
        <v>1401.6699522931078</v>
      </c>
      <c r="C41" s="28"/>
    </row>
    <row r="43" spans="1:6" x14ac:dyDescent="0.3">
      <c r="A43" s="21">
        <f>A39*4.85%</f>
        <v>2653.2981445429996</v>
      </c>
      <c r="C43" s="26"/>
    </row>
    <row r="44" spans="1:6" x14ac:dyDescent="0.3">
      <c r="A44" s="2"/>
      <c r="C44" s="26"/>
    </row>
    <row r="48" spans="1:6" x14ac:dyDescent="0.3">
      <c r="B48" s="9"/>
      <c r="C48" s="9"/>
    </row>
  </sheetData>
  <mergeCells count="4">
    <mergeCell ref="A1:E1"/>
    <mergeCell ref="A7:C7"/>
    <mergeCell ref="A14:B14"/>
    <mergeCell ref="A25:F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6" zoomScaleNormal="100" zoomScaleSheetLayoutView="100" workbookViewId="0">
      <selection activeCell="A33" sqref="A33"/>
    </sheetView>
  </sheetViews>
  <sheetFormatPr defaultRowHeight="14.4" x14ac:dyDescent="0.3"/>
  <cols>
    <col min="1" max="1" width="37.88671875" customWidth="1"/>
    <col min="2" max="2" width="36.5546875" customWidth="1"/>
    <col min="3" max="3" width="36.44140625" customWidth="1"/>
    <col min="9" max="9" width="9.109375" customWidth="1"/>
  </cols>
  <sheetData>
    <row r="1" spans="1:12" ht="18" x14ac:dyDescent="0.35">
      <c r="A1" s="62" t="s">
        <v>25</v>
      </c>
      <c r="B1" s="62"/>
      <c r="C1" s="62"/>
      <c r="D1" s="62"/>
      <c r="E1" s="62"/>
    </row>
    <row r="2" spans="1:12" ht="18" x14ac:dyDescent="0.35">
      <c r="A2" s="15"/>
      <c r="B2" s="15"/>
      <c r="C2" s="15"/>
      <c r="D2" s="15"/>
      <c r="E2" s="15"/>
    </row>
    <row r="3" spans="1:12" x14ac:dyDescent="0.3">
      <c r="A3" s="1" t="s">
        <v>26</v>
      </c>
    </row>
    <row r="4" spans="1:12" x14ac:dyDescent="0.3">
      <c r="A4" s="1" t="s">
        <v>0</v>
      </c>
    </row>
    <row r="5" spans="1:12" ht="18" x14ac:dyDescent="0.35">
      <c r="A5" s="15"/>
      <c r="B5" s="15"/>
      <c r="C5" s="15"/>
      <c r="D5" s="15"/>
      <c r="E5" s="15"/>
    </row>
    <row r="6" spans="1:12" ht="72" x14ac:dyDescent="0.3">
      <c r="A6" s="16" t="s">
        <v>27</v>
      </c>
      <c r="B6" s="17" t="s">
        <v>29</v>
      </c>
      <c r="C6" s="16" t="s">
        <v>32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63" t="s">
        <v>3</v>
      </c>
      <c r="B7" s="64"/>
      <c r="C7" s="65"/>
    </row>
    <row r="8" spans="1:12" x14ac:dyDescent="0.3">
      <c r="A8" s="18" t="s">
        <v>7</v>
      </c>
      <c r="B8" s="18" t="s">
        <v>30</v>
      </c>
      <c r="C8" s="18">
        <v>8.49</v>
      </c>
      <c r="D8" s="6"/>
      <c r="E8" s="6"/>
      <c r="F8" s="6"/>
    </row>
    <row r="9" spans="1:12" x14ac:dyDescent="0.3">
      <c r="A9" s="18" t="s">
        <v>7</v>
      </c>
      <c r="B9" s="18" t="s">
        <v>31</v>
      </c>
      <c r="C9" s="18">
        <v>7.36</v>
      </c>
      <c r="D9" s="6"/>
      <c r="E9" s="6"/>
      <c r="F9" s="6"/>
    </row>
    <row r="10" spans="1:12" x14ac:dyDescent="0.3">
      <c r="A10" s="18" t="s">
        <v>28</v>
      </c>
      <c r="B10" s="18" t="s">
        <v>30</v>
      </c>
      <c r="C10" s="18">
        <v>6.17</v>
      </c>
      <c r="D10" s="6"/>
      <c r="E10" s="6"/>
      <c r="F10" s="6"/>
    </row>
    <row r="11" spans="1:12" x14ac:dyDescent="0.3">
      <c r="A11" s="18" t="s">
        <v>28</v>
      </c>
      <c r="B11" s="18" t="s">
        <v>31</v>
      </c>
      <c r="C11" s="18">
        <v>6.08</v>
      </c>
      <c r="D11" s="6"/>
      <c r="E11" s="6"/>
      <c r="F11" s="6"/>
    </row>
    <row r="12" spans="1:12" x14ac:dyDescent="0.3">
      <c r="A12" s="6"/>
      <c r="B12" s="6"/>
      <c r="C12" s="6"/>
      <c r="D12" s="6"/>
      <c r="E12" s="6"/>
      <c r="F12" s="6"/>
    </row>
    <row r="13" spans="1:12" s="20" customFormat="1" ht="72.599999999999994" x14ac:dyDescent="0.3">
      <c r="A13" s="23" t="s">
        <v>49</v>
      </c>
      <c r="B13" s="23" t="s">
        <v>45</v>
      </c>
      <c r="C13" s="25"/>
      <c r="D13" s="25"/>
      <c r="E13" s="25"/>
      <c r="F13" s="25"/>
    </row>
    <row r="14" spans="1:12" s="20" customFormat="1" x14ac:dyDescent="0.3">
      <c r="A14" s="66" t="s">
        <v>50</v>
      </c>
      <c r="B14" s="67"/>
      <c r="C14" s="25"/>
      <c r="D14" s="25"/>
      <c r="E14" s="25"/>
      <c r="F14" s="25"/>
    </row>
    <row r="15" spans="1:12" s="20" customFormat="1" x14ac:dyDescent="0.3">
      <c r="A15" s="31" t="s">
        <v>7</v>
      </c>
      <c r="B15" s="31">
        <v>13.49</v>
      </c>
      <c r="C15" s="25"/>
      <c r="D15" s="25"/>
      <c r="E15" s="25"/>
      <c r="F15" s="25"/>
    </row>
    <row r="16" spans="1:12" s="20" customFormat="1" x14ac:dyDescent="0.3">
      <c r="A16" s="31" t="s">
        <v>28</v>
      </c>
      <c r="B16" s="37">
        <v>10.49</v>
      </c>
      <c r="C16" s="25"/>
      <c r="D16" s="25"/>
      <c r="E16" s="25"/>
      <c r="F16" s="25"/>
    </row>
    <row r="17" spans="1:11" s="20" customFormat="1" x14ac:dyDescent="0.3">
      <c r="A17" s="35"/>
      <c r="B17" s="36"/>
      <c r="C17" s="25"/>
      <c r="D17" s="25"/>
      <c r="E17" s="25"/>
      <c r="F17" s="25"/>
    </row>
    <row r="18" spans="1:11" x14ac:dyDescent="0.3">
      <c r="A18" s="6" t="s">
        <v>33</v>
      </c>
      <c r="B18" s="6"/>
      <c r="C18" s="6"/>
      <c r="D18" s="6"/>
      <c r="E18" s="6"/>
      <c r="F18" s="6"/>
    </row>
    <row r="19" spans="1:11" x14ac:dyDescent="0.3">
      <c r="A19" s="6" t="s">
        <v>34</v>
      </c>
      <c r="B19" s="6"/>
      <c r="C19" s="6"/>
      <c r="D19" s="6"/>
      <c r="E19" s="6"/>
      <c r="F19" s="6"/>
    </row>
    <row r="20" spans="1:11" x14ac:dyDescent="0.3">
      <c r="A20" s="6" t="s">
        <v>30</v>
      </c>
      <c r="B20" s="6" t="s">
        <v>41</v>
      </c>
      <c r="C20" s="6"/>
      <c r="D20" s="6"/>
      <c r="E20" s="6"/>
      <c r="F20" s="6"/>
    </row>
    <row r="21" spans="1:11" x14ac:dyDescent="0.3">
      <c r="A21" s="6" t="s">
        <v>35</v>
      </c>
      <c r="B21" s="6"/>
      <c r="C21" s="6"/>
      <c r="D21" s="6"/>
      <c r="E21" s="6"/>
      <c r="F21" s="6"/>
    </row>
    <row r="22" spans="1:11" x14ac:dyDescent="0.3">
      <c r="A22" s="6" t="s">
        <v>36</v>
      </c>
      <c r="B22" s="6"/>
      <c r="C22" s="6"/>
      <c r="D22" s="6"/>
      <c r="E22" s="6"/>
      <c r="F22" s="6"/>
    </row>
    <row r="23" spans="1:11" x14ac:dyDescent="0.3">
      <c r="A23" s="6" t="s">
        <v>7</v>
      </c>
      <c r="B23" s="6" t="s">
        <v>56</v>
      </c>
      <c r="C23" s="6"/>
      <c r="D23" s="6"/>
      <c r="E23" s="6"/>
      <c r="F23" s="6"/>
    </row>
    <row r="24" spans="1:11" x14ac:dyDescent="0.3">
      <c r="A24" s="6"/>
      <c r="B24" s="6" t="s">
        <v>57</v>
      </c>
      <c r="C24" s="6"/>
      <c r="D24" s="6"/>
      <c r="E24" s="6"/>
      <c r="F24" s="6"/>
      <c r="K24" s="6"/>
    </row>
    <row r="25" spans="1:11" ht="30" customHeight="1" x14ac:dyDescent="0.3">
      <c r="A25" s="68" t="s">
        <v>39</v>
      </c>
      <c r="B25" s="68"/>
      <c r="C25" s="68"/>
      <c r="D25" s="68"/>
      <c r="E25" s="68"/>
      <c r="F25" s="68"/>
      <c r="J25" s="6"/>
      <c r="K25" s="6"/>
    </row>
    <row r="26" spans="1:11" x14ac:dyDescent="0.3">
      <c r="A26" s="6" t="s">
        <v>40</v>
      </c>
      <c r="B26" s="6"/>
      <c r="C26" s="6"/>
      <c r="D26" s="6"/>
      <c r="E26" s="6"/>
      <c r="F26" s="6"/>
      <c r="J26" s="6"/>
      <c r="K26" s="6"/>
    </row>
    <row r="27" spans="1:11" x14ac:dyDescent="0.3">
      <c r="A27" s="6"/>
      <c r="B27" s="6"/>
      <c r="C27" s="6"/>
      <c r="D27" s="6"/>
      <c r="E27" s="6"/>
      <c r="F27" s="6"/>
    </row>
    <row r="28" spans="1:11" x14ac:dyDescent="0.3">
      <c r="C28" s="19"/>
      <c r="J28" s="6"/>
      <c r="K28" s="6"/>
    </row>
    <row r="29" spans="1:11" x14ac:dyDescent="0.3">
      <c r="A29" s="6" t="s">
        <v>37</v>
      </c>
      <c r="B29" s="19" t="s">
        <v>38</v>
      </c>
      <c r="C29" s="6"/>
      <c r="D29" s="6"/>
      <c r="E29" s="6"/>
      <c r="F29" s="6"/>
    </row>
    <row r="30" spans="1:11" x14ac:dyDescent="0.3">
      <c r="A30" s="6"/>
      <c r="B30" s="19"/>
      <c r="C30" s="6"/>
      <c r="D30" s="6"/>
      <c r="E30" s="6"/>
      <c r="F30" s="6"/>
    </row>
    <row r="31" spans="1:11" x14ac:dyDescent="0.3">
      <c r="A31" s="6" t="s">
        <v>54</v>
      </c>
      <c r="B31" s="19"/>
      <c r="C31" s="6"/>
      <c r="D31" s="6"/>
      <c r="E31" s="6"/>
      <c r="F31" s="6"/>
    </row>
    <row r="32" spans="1:11" x14ac:dyDescent="0.3">
      <c r="A32" s="10">
        <v>52334.923000000003</v>
      </c>
      <c r="B32" s="11">
        <v>11.471</v>
      </c>
      <c r="C32" s="12">
        <f>B32/B34</f>
        <v>0.31588368122487193</v>
      </c>
      <c r="E32" s="11">
        <v>2019</v>
      </c>
      <c r="F32" s="6"/>
    </row>
    <row r="33" spans="1:6" x14ac:dyDescent="0.3">
      <c r="A33" s="6">
        <v>37.984999999999999</v>
      </c>
      <c r="B33" s="11">
        <v>24.843</v>
      </c>
      <c r="C33" s="12">
        <f>B33/B34</f>
        <v>0.68411631877512802</v>
      </c>
      <c r="F33" s="6"/>
    </row>
    <row r="34" spans="1:6" x14ac:dyDescent="0.3">
      <c r="A34" s="6">
        <f>A32/A33</f>
        <v>1377.7786757930762</v>
      </c>
      <c r="B34" s="11">
        <f>B32+B33</f>
        <v>36.314</v>
      </c>
      <c r="C34" s="6"/>
      <c r="D34" s="6"/>
      <c r="E34" s="6"/>
      <c r="F34" s="6"/>
    </row>
    <row r="35" spans="1:6" x14ac:dyDescent="0.3">
      <c r="A35" s="6"/>
      <c r="B35" s="6"/>
      <c r="C35" s="6"/>
      <c r="D35" s="6"/>
      <c r="E35" s="6"/>
      <c r="F35" s="6"/>
    </row>
    <row r="36" spans="1:6" x14ac:dyDescent="0.3">
      <c r="A36" s="1">
        <f>A32*8.49%</f>
        <v>4443.2349627000003</v>
      </c>
      <c r="B36" s="6">
        <v>8.49</v>
      </c>
      <c r="C36" s="6">
        <f>100-B36</f>
        <v>91.51</v>
      </c>
      <c r="D36" s="6"/>
      <c r="E36" s="6"/>
      <c r="F36" s="6"/>
    </row>
    <row r="38" spans="1:6" x14ac:dyDescent="0.3">
      <c r="A38" t="s">
        <v>55</v>
      </c>
    </row>
    <row r="39" spans="1:6" x14ac:dyDescent="0.3">
      <c r="A39" s="10">
        <v>52334.923000000003</v>
      </c>
    </row>
    <row r="40" spans="1:6" x14ac:dyDescent="0.3">
      <c r="A40" s="13">
        <f>B34</f>
        <v>36.314</v>
      </c>
    </row>
    <row r="41" spans="1:6" x14ac:dyDescent="0.3">
      <c r="A41" s="11">
        <f>A39/A40</f>
        <v>1441.1775899102274</v>
      </c>
      <c r="C41" s="11"/>
    </row>
    <row r="43" spans="1:6" x14ac:dyDescent="0.3">
      <c r="A43" s="1">
        <f>A39*4.85%</f>
        <v>2538.2437654999999</v>
      </c>
      <c r="C43" s="8"/>
    </row>
    <row r="44" spans="1:6" x14ac:dyDescent="0.3">
      <c r="A44" s="2"/>
      <c r="C44" s="8"/>
    </row>
    <row r="48" spans="1:6" x14ac:dyDescent="0.3">
      <c r="B48" s="9"/>
      <c r="C48" s="9"/>
    </row>
  </sheetData>
  <mergeCells count="4">
    <mergeCell ref="A1:E1"/>
    <mergeCell ref="A7:C7"/>
    <mergeCell ref="A25:F25"/>
    <mergeCell ref="A14:B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topLeftCell="A28" zoomScale="90" zoomScaleNormal="100" zoomScaleSheetLayoutView="90" workbookViewId="0">
      <selection activeCell="A53" sqref="A53"/>
    </sheetView>
  </sheetViews>
  <sheetFormatPr defaultRowHeight="14.4" x14ac:dyDescent="0.3"/>
  <cols>
    <col min="1" max="1" width="37.88671875" customWidth="1"/>
    <col min="2" max="2" width="41.33203125" customWidth="1"/>
    <col min="3" max="3" width="36.44140625" customWidth="1"/>
  </cols>
  <sheetData>
    <row r="1" spans="1:12" ht="18" x14ac:dyDescent="0.35">
      <c r="A1" s="62" t="s">
        <v>42</v>
      </c>
      <c r="B1" s="62"/>
      <c r="C1" s="62"/>
      <c r="D1" s="62"/>
      <c r="E1" s="62"/>
      <c r="F1" s="20"/>
    </row>
    <row r="2" spans="1:12" ht="18" x14ac:dyDescent="0.35">
      <c r="A2" s="24"/>
      <c r="B2" s="24"/>
      <c r="C2" s="24"/>
      <c r="D2" s="24"/>
      <c r="E2" s="24"/>
      <c r="F2" s="20"/>
    </row>
    <row r="3" spans="1:12" x14ac:dyDescent="0.3">
      <c r="A3" s="21" t="s">
        <v>9</v>
      </c>
      <c r="B3" s="20"/>
      <c r="C3" s="20"/>
      <c r="D3" s="20"/>
      <c r="E3" s="20"/>
      <c r="F3" s="20"/>
    </row>
    <row r="4" spans="1:12" x14ac:dyDescent="0.3">
      <c r="A4" s="21" t="s">
        <v>0</v>
      </c>
      <c r="B4" s="20"/>
      <c r="C4" s="20"/>
      <c r="D4" s="20"/>
      <c r="E4" s="20"/>
      <c r="F4" s="20"/>
    </row>
    <row r="5" spans="1:12" ht="18" x14ac:dyDescent="0.35">
      <c r="A5" s="24"/>
      <c r="B5" s="24"/>
      <c r="C5" s="24"/>
      <c r="D5" s="24"/>
      <c r="E5" s="24"/>
      <c r="F5" s="20"/>
    </row>
    <row r="6" spans="1:12" ht="62.25" customHeight="1" x14ac:dyDescent="0.3">
      <c r="A6" s="38" t="s">
        <v>8</v>
      </c>
      <c r="B6" s="38" t="s">
        <v>1</v>
      </c>
      <c r="C6" s="38" t="s">
        <v>2</v>
      </c>
      <c r="D6" s="39"/>
      <c r="E6" s="39"/>
      <c r="F6" s="42" t="s">
        <v>53</v>
      </c>
      <c r="G6" s="3"/>
      <c r="H6" s="3"/>
      <c r="I6" s="3"/>
      <c r="J6" s="3"/>
      <c r="K6" s="3"/>
      <c r="L6" s="3"/>
    </row>
    <row r="7" spans="1:12" x14ac:dyDescent="0.3">
      <c r="A7" s="69" t="s">
        <v>3</v>
      </c>
      <c r="B7" s="69"/>
      <c r="C7" s="69"/>
      <c r="D7" s="40"/>
      <c r="E7" s="40"/>
      <c r="F7" s="40"/>
    </row>
    <row r="8" spans="1:12" x14ac:dyDescent="0.3">
      <c r="A8" s="41" t="s">
        <v>4</v>
      </c>
      <c r="B8" s="41" t="s">
        <v>5</v>
      </c>
      <c r="C8" s="41">
        <v>6.12</v>
      </c>
      <c r="D8" s="41"/>
      <c r="E8" s="41"/>
      <c r="F8" s="41"/>
    </row>
    <row r="9" spans="1:12" x14ac:dyDescent="0.3">
      <c r="A9" s="41" t="s">
        <v>6</v>
      </c>
      <c r="B9" s="41" t="s">
        <v>5</v>
      </c>
      <c r="C9" s="41">
        <v>6.48</v>
      </c>
      <c r="D9" s="41"/>
      <c r="E9" s="41"/>
      <c r="F9" s="41"/>
    </row>
    <row r="10" spans="1:12" x14ac:dyDescent="0.3">
      <c r="A10" s="41" t="s">
        <v>4</v>
      </c>
      <c r="B10" s="41" t="s">
        <v>7</v>
      </c>
      <c r="C10" s="41">
        <v>7.84</v>
      </c>
      <c r="D10" s="41"/>
      <c r="E10" s="41"/>
      <c r="F10" s="41"/>
    </row>
    <row r="11" spans="1:12" x14ac:dyDescent="0.3">
      <c r="A11" s="41" t="s">
        <v>6</v>
      </c>
      <c r="B11" s="41" t="s">
        <v>7</v>
      </c>
      <c r="C11" s="41">
        <v>4.8499999999999996</v>
      </c>
      <c r="D11" s="41"/>
      <c r="E11" s="41"/>
      <c r="F11" s="41"/>
    </row>
    <row r="12" spans="1:12" x14ac:dyDescent="0.3">
      <c r="A12" s="41"/>
      <c r="B12" s="41"/>
      <c r="C12" s="41"/>
      <c r="D12" s="41"/>
      <c r="E12" s="41"/>
      <c r="F12" s="41"/>
    </row>
    <row r="13" spans="1:12" x14ac:dyDescent="0.3">
      <c r="A13" s="25" t="s">
        <v>14</v>
      </c>
      <c r="B13" s="25"/>
      <c r="C13" s="25"/>
      <c r="D13" s="25"/>
      <c r="E13" s="25"/>
      <c r="F13" s="25"/>
      <c r="G13" s="20"/>
    </row>
    <row r="14" spans="1:12" x14ac:dyDescent="0.3">
      <c r="A14" s="25" t="s">
        <v>11</v>
      </c>
      <c r="B14" s="25" t="s">
        <v>20</v>
      </c>
      <c r="C14" s="25"/>
      <c r="D14" s="25"/>
      <c r="E14" s="25"/>
      <c r="F14" s="25"/>
      <c r="G14" s="20"/>
    </row>
    <row r="15" spans="1:12" x14ac:dyDescent="0.3">
      <c r="A15" s="25" t="s">
        <v>13</v>
      </c>
      <c r="B15" s="25"/>
      <c r="C15" s="25"/>
      <c r="D15" s="25"/>
      <c r="E15" s="25"/>
      <c r="F15" s="25"/>
      <c r="G15" s="20"/>
    </row>
    <row r="16" spans="1:12" x14ac:dyDescent="0.3">
      <c r="A16" s="25" t="s">
        <v>7</v>
      </c>
      <c r="B16" s="25" t="s">
        <v>21</v>
      </c>
      <c r="C16" s="25"/>
      <c r="D16" s="25"/>
      <c r="E16" s="25"/>
      <c r="F16" s="25"/>
      <c r="G16" s="20"/>
    </row>
    <row r="17" spans="1:7" x14ac:dyDescent="0.3">
      <c r="A17" s="25"/>
      <c r="B17" s="25" t="s">
        <v>22</v>
      </c>
      <c r="C17" s="25"/>
      <c r="D17" s="25"/>
      <c r="E17" s="25"/>
      <c r="F17" s="25"/>
      <c r="G17" s="20"/>
    </row>
    <row r="18" spans="1:7" ht="30" customHeight="1" x14ac:dyDescent="0.3">
      <c r="A18" s="68" t="s">
        <v>23</v>
      </c>
      <c r="B18" s="68"/>
      <c r="C18" s="68"/>
      <c r="D18" s="68"/>
      <c r="E18" s="68"/>
      <c r="F18" s="68"/>
      <c r="G18" s="20"/>
    </row>
    <row r="19" spans="1:7" x14ac:dyDescent="0.3">
      <c r="A19" s="25" t="s">
        <v>24</v>
      </c>
      <c r="B19" s="25"/>
      <c r="C19" s="25"/>
      <c r="D19" s="25"/>
      <c r="E19" s="25"/>
      <c r="F19" s="25"/>
      <c r="G19" s="20"/>
    </row>
    <row r="20" spans="1:7" x14ac:dyDescent="0.3">
      <c r="G20" s="20"/>
    </row>
    <row r="21" spans="1:7" ht="18" x14ac:dyDescent="0.35">
      <c r="A21" s="62" t="s">
        <v>42</v>
      </c>
      <c r="B21" s="62"/>
      <c r="C21" s="62"/>
      <c r="D21" s="62"/>
      <c r="E21" s="62"/>
      <c r="F21" s="20"/>
      <c r="G21" s="20"/>
    </row>
    <row r="22" spans="1:7" ht="18" x14ac:dyDescent="0.35">
      <c r="A22" s="24"/>
      <c r="B22" s="24"/>
      <c r="C22" s="24"/>
      <c r="D22" s="24"/>
      <c r="E22" s="24"/>
      <c r="F22" s="20"/>
      <c r="G22" s="20"/>
    </row>
    <row r="23" spans="1:7" x14ac:dyDescent="0.3">
      <c r="A23" s="21" t="s">
        <v>26</v>
      </c>
      <c r="B23" s="20"/>
      <c r="C23" s="20"/>
      <c r="D23" s="20"/>
      <c r="E23" s="20"/>
      <c r="F23" s="20"/>
    </row>
    <row r="24" spans="1:7" x14ac:dyDescent="0.3">
      <c r="A24" s="21" t="s">
        <v>0</v>
      </c>
      <c r="B24" s="20"/>
      <c r="C24" s="20"/>
      <c r="D24" s="20"/>
      <c r="E24" s="20"/>
      <c r="F24" s="20"/>
    </row>
    <row r="25" spans="1:7" ht="18" x14ac:dyDescent="0.35">
      <c r="A25" s="24"/>
      <c r="B25" s="24"/>
      <c r="C25" s="24"/>
      <c r="D25" s="24"/>
      <c r="E25" s="24"/>
      <c r="F25" s="20"/>
    </row>
    <row r="26" spans="1:7" ht="72.599999999999994" x14ac:dyDescent="0.3">
      <c r="A26" s="23" t="s">
        <v>43</v>
      </c>
      <c r="B26" s="23" t="s">
        <v>44</v>
      </c>
      <c r="C26" s="23" t="s">
        <v>45</v>
      </c>
      <c r="D26" s="22"/>
      <c r="E26" s="22"/>
      <c r="F26" s="22"/>
    </row>
    <row r="27" spans="1:7" x14ac:dyDescent="0.3">
      <c r="A27" s="70" t="s">
        <v>3</v>
      </c>
      <c r="B27" s="70"/>
      <c r="C27" s="70"/>
      <c r="D27" s="20"/>
      <c r="E27" s="20"/>
      <c r="F27" s="20"/>
    </row>
    <row r="28" spans="1:7" x14ac:dyDescent="0.3">
      <c r="A28" s="31" t="s">
        <v>7</v>
      </c>
      <c r="B28" s="31" t="s">
        <v>46</v>
      </c>
      <c r="C28" s="37">
        <v>8.49</v>
      </c>
      <c r="D28" s="25"/>
      <c r="E28" s="25"/>
      <c r="F28" s="25"/>
    </row>
    <row r="29" spans="1:7" x14ac:dyDescent="0.3">
      <c r="A29" s="31" t="s">
        <v>5</v>
      </c>
      <c r="B29" s="31" t="s">
        <v>47</v>
      </c>
      <c r="C29" s="31">
        <v>7.36</v>
      </c>
      <c r="D29" s="25"/>
      <c r="E29" s="25"/>
      <c r="F29" s="25"/>
    </row>
    <row r="30" spans="1:7" x14ac:dyDescent="0.3">
      <c r="A30" s="31" t="s">
        <v>28</v>
      </c>
      <c r="B30" s="31" t="s">
        <v>46</v>
      </c>
      <c r="C30" s="32">
        <v>6.17</v>
      </c>
      <c r="D30" s="25"/>
      <c r="E30" s="25"/>
      <c r="F30" s="25"/>
    </row>
    <row r="31" spans="1:7" x14ac:dyDescent="0.3">
      <c r="A31" s="31" t="s">
        <v>48</v>
      </c>
      <c r="B31" s="31" t="s">
        <v>47</v>
      </c>
      <c r="C31" s="31">
        <v>6.08</v>
      </c>
      <c r="D31" s="25"/>
      <c r="E31" s="25"/>
      <c r="F31" s="25"/>
    </row>
    <row r="32" spans="1:7" x14ac:dyDescent="0.3">
      <c r="A32" s="25"/>
      <c r="B32" s="25"/>
      <c r="C32" s="25"/>
      <c r="D32" s="25"/>
      <c r="E32" s="25"/>
      <c r="F32" s="25"/>
    </row>
    <row r="33" spans="1:7" ht="72.599999999999994" x14ac:dyDescent="0.3">
      <c r="A33" s="23" t="s">
        <v>49</v>
      </c>
      <c r="B33" s="23" t="s">
        <v>45</v>
      </c>
      <c r="C33" s="25"/>
      <c r="D33" s="25"/>
      <c r="E33" s="25"/>
      <c r="F33" s="25"/>
    </row>
    <row r="34" spans="1:7" x14ac:dyDescent="0.3">
      <c r="A34" s="66" t="s">
        <v>50</v>
      </c>
      <c r="B34" s="67"/>
      <c r="C34" s="25"/>
      <c r="D34" s="25"/>
      <c r="E34" s="25"/>
      <c r="F34" s="25"/>
    </row>
    <row r="35" spans="1:7" x14ac:dyDescent="0.3">
      <c r="A35" s="31" t="s">
        <v>7</v>
      </c>
      <c r="B35" s="31">
        <v>13.49</v>
      </c>
      <c r="C35" s="25"/>
      <c r="D35" s="25"/>
      <c r="E35" s="25"/>
      <c r="F35" s="25"/>
    </row>
    <row r="36" spans="1:7" x14ac:dyDescent="0.3">
      <c r="A36" s="31" t="s">
        <v>28</v>
      </c>
      <c r="B36" s="37">
        <v>10.49</v>
      </c>
      <c r="C36" s="25"/>
      <c r="D36" s="25"/>
      <c r="E36" s="25"/>
      <c r="F36" s="25"/>
    </row>
    <row r="37" spans="1:7" x14ac:dyDescent="0.3">
      <c r="A37" s="25"/>
      <c r="B37" s="25"/>
      <c r="C37" s="25"/>
      <c r="D37" s="25"/>
      <c r="E37" s="25"/>
      <c r="F37" s="25"/>
    </row>
    <row r="38" spans="1:7" s="20" customFormat="1" x14ac:dyDescent="0.3">
      <c r="A38" s="25" t="s">
        <v>14</v>
      </c>
      <c r="B38" s="25"/>
      <c r="C38" s="25"/>
      <c r="D38" s="25"/>
      <c r="E38" s="25"/>
      <c r="F38" s="25"/>
    </row>
    <row r="39" spans="1:7" s="20" customFormat="1" x14ac:dyDescent="0.3">
      <c r="A39" s="25" t="s">
        <v>11</v>
      </c>
      <c r="B39" s="25" t="s">
        <v>20</v>
      </c>
      <c r="C39" s="25"/>
      <c r="D39" s="25"/>
      <c r="E39" s="25"/>
      <c r="F39" s="25"/>
      <c r="G39" s="20">
        <f>46451.604/34.481</f>
        <v>1347.1652214262926</v>
      </c>
    </row>
    <row r="40" spans="1:7" s="20" customFormat="1" x14ac:dyDescent="0.3">
      <c r="A40" s="25" t="s">
        <v>13</v>
      </c>
      <c r="B40" s="25"/>
      <c r="C40" s="25"/>
      <c r="D40" s="25"/>
      <c r="E40" s="25"/>
      <c r="F40" s="25"/>
    </row>
    <row r="41" spans="1:7" s="20" customFormat="1" x14ac:dyDescent="0.3">
      <c r="A41" s="25" t="s">
        <v>7</v>
      </c>
      <c r="B41" s="25" t="s">
        <v>21</v>
      </c>
      <c r="C41" s="25"/>
      <c r="D41" s="25"/>
      <c r="E41" s="25"/>
      <c r="F41" s="25"/>
    </row>
    <row r="42" spans="1:7" s="20" customFormat="1" x14ac:dyDescent="0.3">
      <c r="A42" s="25"/>
      <c r="B42" s="25" t="s">
        <v>22</v>
      </c>
      <c r="C42" s="25"/>
      <c r="D42" s="25"/>
      <c r="E42" s="25"/>
      <c r="F42" s="25"/>
    </row>
    <row r="43" spans="1:7" s="20" customFormat="1" ht="30" customHeight="1" x14ac:dyDescent="0.3">
      <c r="A43" s="68" t="s">
        <v>23</v>
      </c>
      <c r="B43" s="68"/>
      <c r="C43" s="68"/>
      <c r="D43" s="68"/>
      <c r="E43" s="68"/>
      <c r="F43" s="68"/>
    </row>
    <row r="44" spans="1:7" s="20" customFormat="1" x14ac:dyDescent="0.3">
      <c r="A44" s="25" t="s">
        <v>24</v>
      </c>
      <c r="B44" s="25"/>
      <c r="C44" s="25"/>
      <c r="D44" s="25"/>
      <c r="E44" s="25"/>
      <c r="F44" s="25"/>
      <c r="G44" s="20">
        <f>46451.604*6.48%</f>
        <v>3010.0639392000003</v>
      </c>
    </row>
    <row r="45" spans="1:7" x14ac:dyDescent="0.3">
      <c r="A45" s="25"/>
      <c r="B45" s="34">
        <f>10/22*100</f>
        <v>45.454545454545453</v>
      </c>
      <c r="C45" s="34">
        <f>70/39*100</f>
        <v>179.4871794871795</v>
      </c>
      <c r="D45" s="25"/>
      <c r="E45" s="25"/>
      <c r="F45" s="25"/>
    </row>
    <row r="46" spans="1:7" x14ac:dyDescent="0.3">
      <c r="A46" s="25"/>
      <c r="B46" s="33" t="s">
        <v>51</v>
      </c>
      <c r="C46" s="33" t="s">
        <v>52</v>
      </c>
      <c r="D46" s="25"/>
      <c r="E46" s="25"/>
      <c r="F46" s="25"/>
    </row>
    <row r="48" spans="1:7" x14ac:dyDescent="0.3">
      <c r="A48" s="25" t="s">
        <v>54</v>
      </c>
      <c r="C48" s="20" t="s">
        <v>55</v>
      </c>
    </row>
    <row r="49" spans="1:5" x14ac:dyDescent="0.3">
      <c r="A49" s="27">
        <v>46451.603999999999</v>
      </c>
      <c r="B49" s="28">
        <v>8.5990000000000002</v>
      </c>
      <c r="C49" s="29">
        <f>B49/B51</f>
        <v>0.24938371856964706</v>
      </c>
      <c r="D49" s="20"/>
      <c r="E49" s="28">
        <v>2018</v>
      </c>
    </row>
    <row r="50" spans="1:5" x14ac:dyDescent="0.3">
      <c r="A50" s="25">
        <v>39.145000000000003</v>
      </c>
      <c r="B50" s="28">
        <v>25.882000000000001</v>
      </c>
      <c r="C50" s="29">
        <f>B50/B51</f>
        <v>0.75061628143035297</v>
      </c>
      <c r="D50" s="20"/>
      <c r="E50" s="20"/>
    </row>
    <row r="51" spans="1:5" x14ac:dyDescent="0.3">
      <c r="A51" s="25">
        <f>A49/A50</f>
        <v>1186.6548473623707</v>
      </c>
      <c r="B51" s="28">
        <f>B49+B50</f>
        <v>34.481000000000002</v>
      </c>
      <c r="C51" s="25"/>
      <c r="D51" s="25"/>
      <c r="E51" s="25"/>
    </row>
    <row r="52" spans="1:5" x14ac:dyDescent="0.3">
      <c r="A52" s="25"/>
      <c r="B52" s="25"/>
      <c r="C52" s="25"/>
      <c r="D52" s="25"/>
      <c r="E52" s="25"/>
    </row>
    <row r="53" spans="1:5" x14ac:dyDescent="0.3">
      <c r="A53" s="21">
        <f>A49*6.17%</f>
        <v>2866.0639667999999</v>
      </c>
      <c r="B53" s="25">
        <v>6.17</v>
      </c>
      <c r="C53" s="25">
        <f>100-B53</f>
        <v>93.83</v>
      </c>
      <c r="D53" s="25"/>
      <c r="E53" s="25"/>
    </row>
    <row r="54" spans="1:5" x14ac:dyDescent="0.3">
      <c r="A54" s="20"/>
      <c r="B54" s="20"/>
      <c r="C54" s="20"/>
      <c r="D54" s="20"/>
      <c r="E54" s="20"/>
    </row>
    <row r="55" spans="1:5" x14ac:dyDescent="0.3">
      <c r="B55" s="20"/>
      <c r="C55" s="20"/>
      <c r="D55" s="20"/>
      <c r="E55" s="20"/>
    </row>
    <row r="56" spans="1:5" x14ac:dyDescent="0.3">
      <c r="A56" s="27">
        <v>46451.603999999999</v>
      </c>
      <c r="B56" s="20"/>
      <c r="C56" s="20"/>
      <c r="D56" s="20"/>
      <c r="E56" s="20"/>
    </row>
    <row r="57" spans="1:5" x14ac:dyDescent="0.3">
      <c r="A57" s="30">
        <f>B51</f>
        <v>34.481000000000002</v>
      </c>
      <c r="B57" s="20"/>
      <c r="C57" s="20"/>
      <c r="D57" s="20"/>
      <c r="E57" s="20"/>
    </row>
    <row r="58" spans="1:5" x14ac:dyDescent="0.3">
      <c r="A58" s="28">
        <f>A56/A57</f>
        <v>1347.1652214262926</v>
      </c>
      <c r="B58" s="20"/>
      <c r="C58" s="28"/>
      <c r="D58" s="20"/>
      <c r="E58" s="20"/>
    </row>
    <row r="59" spans="1:5" x14ac:dyDescent="0.3">
      <c r="A59" s="20"/>
      <c r="B59" s="20"/>
      <c r="C59" s="20"/>
      <c r="D59" s="20"/>
      <c r="E59" s="20"/>
    </row>
    <row r="60" spans="1:5" x14ac:dyDescent="0.3">
      <c r="A60" s="21">
        <f>A56*6.17%</f>
        <v>2866.0639667999999</v>
      </c>
      <c r="B60" s="20"/>
      <c r="C60" s="26"/>
      <c r="D60" s="20"/>
      <c r="E60" s="20"/>
    </row>
  </sheetData>
  <mergeCells count="7">
    <mergeCell ref="A43:F43"/>
    <mergeCell ref="A34:B34"/>
    <mergeCell ref="A1:E1"/>
    <mergeCell ref="A7:C7"/>
    <mergeCell ref="A18:F18"/>
    <mergeCell ref="A21:E21"/>
    <mergeCell ref="A27:C2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7" workbookViewId="0">
      <selection activeCell="B32" sqref="B32"/>
    </sheetView>
  </sheetViews>
  <sheetFormatPr defaultRowHeight="14.4" x14ac:dyDescent="0.3"/>
  <cols>
    <col min="1" max="1" width="37.88671875" customWidth="1"/>
    <col min="2" max="2" width="36.5546875" customWidth="1"/>
    <col min="3" max="3" width="36.44140625" customWidth="1"/>
  </cols>
  <sheetData>
    <row r="1" spans="1:12" ht="18" x14ac:dyDescent="0.35">
      <c r="A1" s="62" t="s">
        <v>19</v>
      </c>
      <c r="B1" s="62"/>
      <c r="C1" s="62"/>
      <c r="D1" s="62"/>
      <c r="E1" s="62"/>
    </row>
    <row r="2" spans="1:12" ht="18" x14ac:dyDescent="0.35">
      <c r="A2" s="5"/>
      <c r="B2" s="5"/>
      <c r="C2" s="5"/>
      <c r="D2" s="5"/>
      <c r="E2" s="5"/>
    </row>
    <row r="3" spans="1:12" x14ac:dyDescent="0.3">
      <c r="A3" s="1" t="s">
        <v>9</v>
      </c>
    </row>
    <row r="4" spans="1:12" x14ac:dyDescent="0.3">
      <c r="A4" s="1" t="s">
        <v>0</v>
      </c>
    </row>
    <row r="5" spans="1:12" ht="18" x14ac:dyDescent="0.35">
      <c r="A5" s="5"/>
      <c r="B5" s="5"/>
      <c r="C5" s="5"/>
      <c r="D5" s="5"/>
      <c r="E5" s="5"/>
    </row>
    <row r="6" spans="1:12" ht="62.25" customHeight="1" x14ac:dyDescent="0.3">
      <c r="A6" s="4" t="s">
        <v>8</v>
      </c>
      <c r="B6" s="4" t="s">
        <v>1</v>
      </c>
      <c r="C6" s="4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70" t="s">
        <v>3</v>
      </c>
      <c r="B7" s="70"/>
      <c r="C7" s="70"/>
    </row>
    <row r="8" spans="1:12" x14ac:dyDescent="0.3">
      <c r="A8" s="6" t="s">
        <v>4</v>
      </c>
      <c r="B8" s="6" t="s">
        <v>5</v>
      </c>
      <c r="C8" s="6">
        <v>6.12</v>
      </c>
      <c r="D8" s="6"/>
      <c r="E8" s="6"/>
      <c r="F8" s="6"/>
    </row>
    <row r="9" spans="1:12" x14ac:dyDescent="0.3">
      <c r="A9" s="6" t="s">
        <v>6</v>
      </c>
      <c r="B9" s="6" t="s">
        <v>5</v>
      </c>
      <c r="C9" s="6">
        <v>6.48</v>
      </c>
      <c r="D9" s="6"/>
      <c r="E9" s="6"/>
      <c r="F9" s="6"/>
    </row>
    <row r="10" spans="1:12" x14ac:dyDescent="0.3">
      <c r="A10" s="6" t="s">
        <v>4</v>
      </c>
      <c r="B10" s="6" t="s">
        <v>7</v>
      </c>
      <c r="C10" s="6">
        <v>7.84</v>
      </c>
      <c r="D10" s="6"/>
      <c r="E10" s="6"/>
      <c r="F10" s="6"/>
    </row>
    <row r="11" spans="1:12" x14ac:dyDescent="0.3">
      <c r="A11" s="6" t="s">
        <v>6</v>
      </c>
      <c r="B11" s="6" t="s">
        <v>7</v>
      </c>
      <c r="C11" s="6">
        <v>4.8499999999999996</v>
      </c>
      <c r="D11" s="6"/>
      <c r="E11" s="6"/>
      <c r="F11" s="6"/>
    </row>
    <row r="12" spans="1:12" x14ac:dyDescent="0.3">
      <c r="A12" s="6"/>
      <c r="B12" s="6"/>
      <c r="C12" s="6"/>
      <c r="D12" s="6"/>
      <c r="E12" s="6"/>
      <c r="F12" s="6"/>
    </row>
    <row r="13" spans="1:12" x14ac:dyDescent="0.3">
      <c r="A13" s="6" t="s">
        <v>14</v>
      </c>
      <c r="B13" s="6"/>
      <c r="C13" s="6"/>
      <c r="D13" s="6"/>
      <c r="E13" s="6"/>
      <c r="F13" s="6"/>
    </row>
    <row r="14" spans="1:12" x14ac:dyDescent="0.3">
      <c r="A14" s="6" t="s">
        <v>11</v>
      </c>
      <c r="B14" s="6" t="s">
        <v>20</v>
      </c>
      <c r="C14" s="6"/>
      <c r="D14" s="6"/>
      <c r="E14" s="6"/>
      <c r="F14" s="6"/>
    </row>
    <row r="15" spans="1:12" x14ac:dyDescent="0.3">
      <c r="A15" s="6" t="s">
        <v>13</v>
      </c>
      <c r="B15" s="6"/>
      <c r="C15" s="6"/>
      <c r="D15" s="6"/>
      <c r="E15" s="6"/>
      <c r="F15" s="6"/>
    </row>
    <row r="16" spans="1:12" x14ac:dyDescent="0.3">
      <c r="A16" s="6" t="s">
        <v>7</v>
      </c>
      <c r="B16" s="6" t="s">
        <v>21</v>
      </c>
      <c r="C16" s="6"/>
      <c r="D16" s="6"/>
      <c r="E16" s="6"/>
      <c r="F16" s="6"/>
    </row>
    <row r="17" spans="1:6" x14ac:dyDescent="0.3">
      <c r="A17" s="6"/>
      <c r="B17" s="6" t="s">
        <v>22</v>
      </c>
      <c r="C17" s="6"/>
      <c r="D17" s="6"/>
      <c r="E17" s="6"/>
      <c r="F17" s="6"/>
    </row>
    <row r="18" spans="1:6" ht="30" customHeight="1" x14ac:dyDescent="0.3">
      <c r="A18" s="68" t="s">
        <v>23</v>
      </c>
      <c r="B18" s="68"/>
      <c r="C18" s="68"/>
      <c r="D18" s="68"/>
      <c r="E18" s="68"/>
      <c r="F18" s="68"/>
    </row>
    <row r="19" spans="1:6" x14ac:dyDescent="0.3">
      <c r="A19" s="6" t="s">
        <v>24</v>
      </c>
      <c r="B19" s="6"/>
      <c r="C19" s="6"/>
      <c r="D19" s="6"/>
      <c r="E19" s="6"/>
      <c r="F19" s="6"/>
    </row>
    <row r="22" spans="1:6" x14ac:dyDescent="0.3">
      <c r="A22" s="10">
        <v>13800</v>
      </c>
      <c r="B22" s="11">
        <v>13.56</v>
      </c>
      <c r="C22" s="12">
        <v>0.43</v>
      </c>
      <c r="E22" s="11">
        <v>2016</v>
      </c>
    </row>
    <row r="23" spans="1:6" x14ac:dyDescent="0.3">
      <c r="A23" s="13">
        <v>31.44</v>
      </c>
      <c r="B23" s="11">
        <v>17.88</v>
      </c>
      <c r="C23" s="12">
        <v>0.56999999999999995</v>
      </c>
      <c r="E23" s="11"/>
    </row>
    <row r="24" spans="1:6" x14ac:dyDescent="0.3">
      <c r="A24" s="11">
        <f>A22/A23</f>
        <v>438.93129770992363</v>
      </c>
      <c r="B24" s="11"/>
      <c r="C24" s="11"/>
      <c r="E24" s="11"/>
    </row>
    <row r="25" spans="1:6" x14ac:dyDescent="0.3">
      <c r="A25" s="11"/>
      <c r="B25" s="11"/>
      <c r="C25" s="11"/>
      <c r="E25" s="11"/>
    </row>
    <row r="26" spans="1:6" x14ac:dyDescent="0.3">
      <c r="A26" s="10">
        <v>19612.092000000001</v>
      </c>
      <c r="B26" s="11">
        <v>28.8</v>
      </c>
      <c r="C26" s="12">
        <f>B26/B28</f>
        <v>0.56118472330475444</v>
      </c>
      <c r="E26" s="11">
        <v>2017</v>
      </c>
    </row>
    <row r="27" spans="1:6" x14ac:dyDescent="0.3">
      <c r="A27" s="13">
        <v>51.32</v>
      </c>
      <c r="B27" s="11">
        <v>22.52</v>
      </c>
      <c r="C27" s="12">
        <f>B27/B28</f>
        <v>0.4388152766952455</v>
      </c>
    </row>
    <row r="28" spans="1:6" x14ac:dyDescent="0.3">
      <c r="A28" s="11">
        <f>A26/A27</f>
        <v>382.15300077942322</v>
      </c>
      <c r="B28" s="11">
        <f>B26+B27</f>
        <v>51.32</v>
      </c>
      <c r="C28" s="11"/>
    </row>
    <row r="29" spans="1:6" x14ac:dyDescent="0.3">
      <c r="A29" s="11"/>
      <c r="B29" s="11"/>
      <c r="C29" s="11"/>
    </row>
    <row r="30" spans="1:6" x14ac:dyDescent="0.3">
      <c r="A30" s="11"/>
      <c r="B30" s="11"/>
      <c r="C30" s="11"/>
    </row>
    <row r="31" spans="1:6" x14ac:dyDescent="0.3">
      <c r="A31" s="11">
        <v>19612092</v>
      </c>
      <c r="B31" s="14">
        <v>7.8399999999999997E-2</v>
      </c>
      <c r="C31" s="14">
        <v>0.92159999999999997</v>
      </c>
    </row>
    <row r="32" spans="1:6" x14ac:dyDescent="0.3">
      <c r="A32" s="11"/>
      <c r="B32" s="11">
        <f>A31*B31</f>
        <v>1537588.0127999999</v>
      </c>
      <c r="C32" s="11"/>
    </row>
    <row r="33" spans="1:3" x14ac:dyDescent="0.3">
      <c r="A33" s="11">
        <f>13800000-1081920</f>
        <v>12718080</v>
      </c>
      <c r="B33" s="11"/>
      <c r="C33" s="11"/>
    </row>
    <row r="34" spans="1:3" x14ac:dyDescent="0.3">
      <c r="A34" s="11"/>
      <c r="B34" s="11"/>
      <c r="C34" s="11"/>
    </row>
  </sheetData>
  <mergeCells count="3">
    <mergeCell ref="A1:E1"/>
    <mergeCell ref="A7:C7"/>
    <mergeCell ref="A18:F1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2024 ТСК ЭА</vt:lpstr>
      <vt:lpstr>2023 ТСК ЭА</vt:lpstr>
      <vt:lpstr>2022 ЗФ </vt:lpstr>
      <vt:lpstr>2021 ЗФ</vt:lpstr>
      <vt:lpstr>2020 ЗФ</vt:lpstr>
      <vt:lpstr>2020</vt:lpstr>
      <vt:lpstr>2019</vt:lpstr>
      <vt:lpstr>2018</vt:lpstr>
      <vt:lpstr>2017</vt:lpstr>
      <vt:lpstr>2016</vt:lpstr>
      <vt:lpstr>'2019'!Print_Area</vt:lpstr>
      <vt:lpstr>'2020'!Print_Area</vt:lpstr>
      <vt:lpstr>'2020 ЗФ'!Print_Area</vt:lpstr>
      <vt:lpstr>'2021 ЗФ'!Print_Area</vt:lpstr>
      <vt:lpstr>'2022 ЗФ '!Print_Area</vt:lpstr>
      <vt:lpstr>'2023 ТСК ЭА'!Print_Area</vt:lpstr>
      <vt:lpstr>'2024 ТСК ЭА'!Print_Area</vt:lpstr>
      <vt:lpstr>'2023 ТСК ЭА'!Область_печати</vt:lpstr>
      <vt:lpstr>'2024 ТСК ЭА'!Область_печати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ЭнергоРесурс</dc:creator>
  <cp:lastModifiedBy>User13</cp:lastModifiedBy>
  <cp:lastPrinted>2023-09-28T06:28:16Z</cp:lastPrinted>
  <dcterms:created xsi:type="dcterms:W3CDTF">2016-02-08T09:17:33Z</dcterms:created>
  <dcterms:modified xsi:type="dcterms:W3CDTF">2023-09-28T06:28:45Z</dcterms:modified>
</cp:coreProperties>
</file>